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alara\Desktop\"/>
    </mc:Choice>
  </mc:AlternateContent>
  <xr:revisionPtr revIDLastSave="0" documentId="8_{BD740498-6CFF-4188-9351-400B06E93D26}" xr6:coauthVersionLast="47" xr6:coauthVersionMax="47" xr10:uidLastSave="{00000000-0000-0000-0000-000000000000}"/>
  <bookViews>
    <workbookView xWindow="-120" yWindow="-120" windowWidth="29040" windowHeight="15720" xr2:uid="{D7DDEB41-9B07-4C95-ABFE-FDB493D825C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  <c r="D29" i="1"/>
  <c r="C29" i="1"/>
  <c r="M27" i="1"/>
  <c r="L27" i="1"/>
  <c r="K27" i="1"/>
  <c r="J27" i="1"/>
  <c r="I27" i="1"/>
  <c r="I21" i="1" s="1"/>
  <c r="H27" i="1"/>
  <c r="G27" i="1"/>
  <c r="G21" i="1" s="1"/>
  <c r="F27" i="1"/>
  <c r="E27" i="1"/>
  <c r="D27" i="1"/>
  <c r="C27" i="1"/>
  <c r="B27" i="1"/>
  <c r="M26" i="1"/>
  <c r="L26" i="1"/>
  <c r="J26" i="1"/>
  <c r="D26" i="1"/>
  <c r="M25" i="1"/>
  <c r="L25" i="1"/>
  <c r="K25" i="1"/>
  <c r="K21" i="1" s="1"/>
  <c r="J25" i="1"/>
  <c r="H25" i="1"/>
  <c r="H21" i="1" s="1"/>
  <c r="F25" i="1"/>
  <c r="E25" i="1"/>
  <c r="D25" i="1"/>
  <c r="D21" i="1" s="1"/>
  <c r="B25" i="1"/>
  <c r="B21" i="1" s="1"/>
  <c r="K18" i="1"/>
  <c r="K14" i="1" s="1"/>
  <c r="H16" i="1"/>
  <c r="H14" i="1" s="1"/>
  <c r="D16" i="1"/>
  <c r="D14" i="1" s="1"/>
  <c r="B16" i="1"/>
  <c r="B14" i="1" s="1"/>
  <c r="M14" i="1"/>
  <c r="L14" i="1"/>
  <c r="J14" i="1"/>
  <c r="I14" i="1"/>
  <c r="G14" i="1"/>
  <c r="F14" i="1"/>
  <c r="E14" i="1"/>
  <c r="C14" i="1"/>
  <c r="K31" i="1" l="1"/>
  <c r="C21" i="1"/>
  <c r="C31" i="1"/>
  <c r="J21" i="1"/>
  <c r="E21" i="1"/>
  <c r="D31" i="1"/>
  <c r="F21" i="1"/>
  <c r="F31" i="1" s="1"/>
  <c r="G31" i="1"/>
  <c r="J31" i="1"/>
  <c r="B31" i="1"/>
  <c r="B33" i="1" s="1"/>
  <c r="C12" i="1" s="1"/>
  <c r="L21" i="1"/>
  <c r="L31" i="1" s="1"/>
  <c r="M21" i="1"/>
  <c r="M31" i="1" s="1"/>
  <c r="I31" i="1"/>
  <c r="H31" i="1"/>
  <c r="E31" i="1"/>
  <c r="C33" i="1" l="1"/>
  <c r="D12" i="1" s="1"/>
  <c r="D33" i="1" s="1"/>
  <c r="E12" i="1" s="1"/>
  <c r="E33" i="1" s="1"/>
  <c r="F12" i="1" s="1"/>
  <c r="F33" i="1" s="1"/>
  <c r="G12" i="1" s="1"/>
  <c r="G33" i="1" s="1"/>
  <c r="H12" i="1" l="1"/>
  <c r="H33" i="1" s="1"/>
  <c r="I12" i="1" l="1"/>
  <c r="I33" i="1" s="1"/>
  <c r="J12" i="1" l="1"/>
  <c r="J33" i="1" s="1"/>
  <c r="K12" i="1" l="1"/>
  <c r="K33" i="1" s="1"/>
  <c r="L12" i="1" l="1"/>
  <c r="L33" i="1" s="1"/>
  <c r="M12" i="1" l="1"/>
  <c r="M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tc={7540A14D-875C-46CA-961A-852F07A30D86}</author>
  </authors>
  <commentList>
    <comment ref="I16" authorId="0" shapeId="0" xr:uid="{7540A14D-875C-46CA-961A-852F07A30D86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Incluído ajuste de R$ 371.738,92 - LC 807/2022
</t>
      </text>
    </comment>
  </commentList>
</comments>
</file>

<file path=xl/sharedStrings.xml><?xml version="1.0" encoding="utf-8"?>
<sst xmlns="http://schemas.openxmlformats.org/spreadsheetml/2006/main" count="36" uniqueCount="36">
  <si>
    <t>DEMONSTRATIVO DO FLUXO DE CAIXA</t>
  </si>
  <si>
    <t>FLUXO DE CAIXA</t>
  </si>
  <si>
    <t>RECURSOS DESTINADOS AOS ATOS E SERVIÇOS NOTARIAIS</t>
  </si>
  <si>
    <t xml:space="preserve"> EM R$</t>
  </si>
  <si>
    <t>Descrição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</si>
  <si>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</si>
  <si>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</si>
  <si>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</si>
  <si>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</si>
  <si>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</si>
  <si>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</si>
  <si>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</si>
  <si>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</si>
  <si>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</si>
  <si>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</si>
  <si>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</si>
  <si>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</si>
  <si>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  Saldo Inicial</t>
  </si>
  <si>
    <t>2  Ingressos</t>
  </si>
  <si>
    <t>2.1  Receita de serviços extrajudiciais</t>
  </si>
  <si>
    <t>2.2  Rendimentos de aplicações financeiras</t>
  </si>
  <si>
    <t>2.3  Devolução de pagamentos de atos gratuitos</t>
  </si>
  <si>
    <t>2.4  Devolução de adiantamentos</t>
  </si>
  <si>
    <t xml:space="preserve">2.5  Transferências intragovernamental </t>
  </si>
  <si>
    <t>3  Desembolsos</t>
  </si>
  <si>
    <t>3.1  Devolução de valores</t>
  </si>
  <si>
    <t>3.2  Aquisição de bens</t>
  </si>
  <si>
    <t>3.3  Pagamento às serventias de atos gratuitos</t>
  </si>
  <si>
    <t>3.4  Repasse às serventias p/gastos de manutenção</t>
  </si>
  <si>
    <t>3.5  Gastos com pessoal</t>
  </si>
  <si>
    <t>3.6  Pasep</t>
  </si>
  <si>
    <t>3.7  (-) Tributos Retidos a Recolher</t>
  </si>
  <si>
    <t>4  Saldo do Período</t>
  </si>
  <si>
    <t>5  Saldo Final</t>
  </si>
  <si>
    <t>5.1 Depósitos Conta 36000-7</t>
  </si>
  <si>
    <t xml:space="preserve">                                                                                                                                                                                            EXERCÍCIO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</si>
</sst>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/yyyy"/>
    <numFmt numFmtId="165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 tint="0.34998626667073579"/>
      <name val="Arial"/>
      <family val="2"/>
    </font>
    <font>
      <b/>
      <sz val="11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sz val="10"/>
      <color indexed="8"/>
      <name val="Arial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1" fillId="0" borderId="0">
      <alignment vertical="top"/>
    </xf>
  </cellStyleXfs>
  <cellXfs count="67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" fillId="0" borderId="0" xfId="0" applyNumberFormat="1" applyFont="1"/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3" xfId="0" applyFont="1" applyFill="1" applyBorder="1"/>
    <xf numFmtId="0" fontId="6" fillId="2" borderId="6" xfId="0" applyFont="1" applyFill="1" applyBorder="1"/>
    <xf numFmtId="0" fontId="1" fillId="2" borderId="6" xfId="0" applyFont="1" applyFill="1" applyBorder="1"/>
    <xf numFmtId="43" fontId="6" fillId="2" borderId="6" xfId="1" applyFont="1" applyFill="1" applyBorder="1"/>
    <xf numFmtId="43" fontId="6" fillId="2" borderId="3" xfId="1" applyFont="1" applyFill="1" applyBorder="1"/>
    <xf numFmtId="43" fontId="6" fillId="2" borderId="7" xfId="1" applyFont="1" applyFill="1" applyBorder="1"/>
    <xf numFmtId="0" fontId="5" fillId="2" borderId="8" xfId="0" applyFont="1" applyFill="1" applyBorder="1"/>
    <xf numFmtId="43" fontId="5" fillId="2" borderId="7" xfId="3" applyNumberFormat="1" applyFont="1" applyFill="1" applyBorder="1" applyAlignment="1">
      <alignment horizontal="right"/>
    </xf>
    <xf numFmtId="43" fontId="5" fillId="2" borderId="9" xfId="3" applyNumberFormat="1" applyFont="1" applyFill="1" applyBorder="1" applyAlignment="1">
      <alignment horizontal="right"/>
    </xf>
    <xf numFmtId="0" fontId="6" fillId="2" borderId="8" xfId="0" applyFont="1" applyFill="1" applyBorder="1"/>
    <xf numFmtId="43" fontId="6" fillId="2" borderId="7" xfId="3" applyNumberFormat="1" applyFont="1" applyFill="1" applyBorder="1" applyAlignment="1">
      <alignment horizontal="right"/>
    </xf>
    <xf numFmtId="43" fontId="6" fillId="2" borderId="9" xfId="3" applyNumberFormat="1" applyFont="1" applyFill="1" applyBorder="1" applyAlignment="1">
      <alignment horizontal="right"/>
    </xf>
    <xf numFmtId="43" fontId="1" fillId="2" borderId="9" xfId="0" applyNumberFormat="1" applyFont="1" applyFill="1" applyBorder="1" applyAlignment="1">
      <alignment horizontal="right"/>
    </xf>
    <xf numFmtId="43" fontId="6" fillId="2" borderId="9" xfId="1" applyFont="1" applyFill="1" applyBorder="1" applyAlignment="1">
      <alignment horizontal="right"/>
    </xf>
    <xf numFmtId="43" fontId="6" fillId="2" borderId="7" xfId="1" applyFont="1" applyFill="1" applyBorder="1" applyAlignment="1">
      <alignment horizontal="right"/>
    </xf>
    <xf numFmtId="0" fontId="6" fillId="0" borderId="8" xfId="0" applyFont="1" applyBorder="1"/>
    <xf numFmtId="43" fontId="6" fillId="0" borderId="7" xfId="3" applyNumberFormat="1" applyFont="1" applyFill="1" applyBorder="1" applyAlignment="1">
      <alignment horizontal="right"/>
    </xf>
    <xf numFmtId="43" fontId="6" fillId="0" borderId="9" xfId="3" applyNumberFormat="1" applyFont="1" applyFill="1" applyBorder="1" applyAlignment="1">
      <alignment horizontal="right"/>
    </xf>
    <xf numFmtId="43" fontId="6" fillId="0" borderId="9" xfId="3" applyNumberFormat="1" applyFont="1" applyBorder="1" applyAlignment="1">
      <alignment horizontal="right"/>
    </xf>
    <xf numFmtId="43" fontId="1" fillId="3" borderId="9" xfId="0" applyNumberFormat="1" applyFont="1" applyFill="1" applyBorder="1" applyAlignment="1">
      <alignment horizontal="right"/>
    </xf>
    <xf numFmtId="43" fontId="1" fillId="0" borderId="9" xfId="0" applyNumberFormat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6" fillId="0" borderId="7" xfId="3" applyNumberFormat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6" fillId="3" borderId="7" xfId="1" applyFont="1" applyFill="1" applyBorder="1" applyAlignment="1">
      <alignment horizontal="right"/>
    </xf>
    <xf numFmtId="43" fontId="1" fillId="0" borderId="9" xfId="3" applyNumberFormat="1" applyFont="1" applyFill="1" applyBorder="1" applyAlignment="1">
      <alignment horizontal="right"/>
    </xf>
    <xf numFmtId="43" fontId="1" fillId="0" borderId="9" xfId="3" applyNumberFormat="1" applyFont="1" applyBorder="1" applyAlignment="1">
      <alignment horizontal="right"/>
    </xf>
    <xf numFmtId="43" fontId="6" fillId="0" borderId="9" xfId="1" applyFont="1" applyFill="1" applyBorder="1" applyAlignment="1">
      <alignment horizontal="right"/>
    </xf>
    <xf numFmtId="43" fontId="1" fillId="3" borderId="9" xfId="3" applyNumberFormat="1" applyFont="1" applyFill="1" applyBorder="1" applyAlignment="1">
      <alignment horizontal="right"/>
    </xf>
    <xf numFmtId="43" fontId="5" fillId="0" borderId="7" xfId="3" applyNumberFormat="1" applyFont="1" applyFill="1" applyBorder="1" applyAlignment="1">
      <alignment horizontal="right"/>
    </xf>
    <xf numFmtId="0" fontId="1" fillId="0" borderId="0" xfId="0" applyFont="1" applyAlignment="1">
      <alignment vertical="top"/>
    </xf>
    <xf numFmtId="39" fontId="1" fillId="0" borderId="9" xfId="0" applyNumberFormat="1" applyFont="1" applyBorder="1" applyAlignment="1">
      <alignment horizontal="right"/>
    </xf>
    <xf numFmtId="43" fontId="6" fillId="0" borderId="7" xfId="1" applyFont="1" applyFill="1" applyBorder="1" applyAlignment="1">
      <alignment horizontal="right"/>
    </xf>
    <xf numFmtId="43" fontId="7" fillId="2" borderId="7" xfId="3" applyNumberFormat="1" applyFont="1" applyFill="1" applyBorder="1" applyAlignment="1">
      <alignment horizontal="right"/>
    </xf>
    <xf numFmtId="43" fontId="6" fillId="2" borderId="4" xfId="3" applyNumberFormat="1" applyFont="1" applyFill="1" applyBorder="1" applyAlignment="1">
      <alignment horizontal="right"/>
    </xf>
    <xf numFmtId="43" fontId="8" fillId="2" borderId="10" xfId="3" applyNumberFormat="1" applyFont="1" applyFill="1" applyBorder="1" applyAlignment="1">
      <alignment horizontal="right"/>
    </xf>
    <xf numFmtId="43" fontId="8" fillId="2" borderId="10" xfId="0" applyNumberFormat="1" applyFont="1" applyFill="1" applyBorder="1" applyAlignment="1">
      <alignment horizontal="right"/>
    </xf>
    <xf numFmtId="43" fontId="1" fillId="2" borderId="10" xfId="0" applyNumberFormat="1" applyFont="1" applyFill="1" applyBorder="1" applyAlignment="1">
      <alignment horizontal="right"/>
    </xf>
    <xf numFmtId="43" fontId="6" fillId="2" borderId="10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right"/>
    </xf>
    <xf numFmtId="0" fontId="5" fillId="2" borderId="11" xfId="0" applyFont="1" applyFill="1" applyBorder="1"/>
    <xf numFmtId="43" fontId="5" fillId="2" borderId="12" xfId="3" applyNumberFormat="1" applyFont="1" applyFill="1" applyBorder="1" applyAlignment="1">
      <alignment horizontal="right"/>
    </xf>
    <xf numFmtId="43" fontId="7" fillId="2" borderId="2" xfId="3" applyNumberFormat="1" applyFont="1" applyFill="1" applyBorder="1" applyAlignment="1">
      <alignment horizontal="right"/>
    </xf>
    <xf numFmtId="43" fontId="5" fillId="2" borderId="2" xfId="3" applyNumberFormat="1" applyFont="1" applyFill="1" applyBorder="1" applyAlignment="1">
      <alignment horizontal="right"/>
    </xf>
    <xf numFmtId="43" fontId="5" fillId="2" borderId="2" xfId="1" applyFont="1" applyFill="1" applyBorder="1" applyAlignment="1">
      <alignment horizontal="right"/>
    </xf>
    <xf numFmtId="0" fontId="4" fillId="4" borderId="7" xfId="0" applyFont="1" applyFill="1" applyBorder="1"/>
    <xf numFmtId="165" fontId="9" fillId="4" borderId="13" xfId="3" applyFont="1" applyFill="1" applyBorder="1"/>
    <xf numFmtId="165" fontId="9" fillId="4" borderId="2" xfId="3" applyFont="1" applyFill="1" applyBorder="1"/>
    <xf numFmtId="165" fontId="9" fillId="4" borderId="14" xfId="3" applyFont="1" applyFill="1" applyBorder="1"/>
    <xf numFmtId="165" fontId="9" fillId="4" borderId="12" xfId="3" applyFont="1" applyFill="1" applyBorder="1"/>
    <xf numFmtId="43" fontId="10" fillId="4" borderId="2" xfId="1" applyFont="1" applyFill="1" applyBorder="1"/>
    <xf numFmtId="43" fontId="10" fillId="4" borderId="12" xfId="1" applyFont="1" applyFill="1" applyBorder="1"/>
    <xf numFmtId="0" fontId="1" fillId="0" borderId="0" xfId="0" applyFont="1" applyAlignment="1">
      <alignment horizontal="right"/>
    </xf>
    <xf numFmtId="0" fontId="11" fillId="0" borderId="0" xfId="4">
      <alignment vertical="top"/>
    </xf>
    <xf numFmtId="0" fontId="3" fillId="0" borderId="0" xfId="2" applyFont="1" applyAlignment="1"/>
    <xf numFmtId="0" fontId="4" fillId="0" borderId="1" xfId="0" applyFont="1" applyBorder="1" applyAlignment="1">
      <alignment horizontal="left"/>
    </xf>
  </cellXfs>
  <cellStyles count="5">
    <cellStyle name="Normal" xfId="0" builtinId="0"/>
    <cellStyle name="Normal 3" xfId="2" xr:uid="{CF4B0F83-033A-4CDA-9E38-91DAFDE3EA58}"/>
    <cellStyle name="Normal 4 2" xfId="4" xr:uid="{D3F27F6F-66BC-45D8-8C43-187C27BFA989}"/>
    <cellStyle name="Vírgula" xfId="1" builtinId="3"/>
    <cellStyle name="Vírgula 2" xfId="3" xr:uid="{73B9049B-4548-4FA9-B88A-CFA49B3A33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0</xdr:row>
      <xdr:rowOff>152400</xdr:rowOff>
    </xdr:from>
    <xdr:to>
      <xdr:col>5</xdr:col>
      <xdr:colOff>847725</xdr:colOff>
      <xdr:row>3</xdr:row>
      <xdr:rowOff>333375</xdr:rowOff>
    </xdr:to>
    <xdr:pic>
      <xdr:nvPicPr>
        <xdr:cNvPr id="2" name="Imagem 2" descr="Y:\Logo TJSC-DGA-DOF.jpg">
          <a:extLst>
            <a:ext uri="{FF2B5EF4-FFF2-40B4-BE49-F238E27FC236}">
              <a16:creationId xmlns:a16="http://schemas.microsoft.com/office/drawing/2014/main" id="{91646811-81E8-421A-A33A-65796AB4C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52400"/>
          <a:ext cx="1219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a Beatriz Guarda Lara" id="{231B457C-8DF6-465D-A13C-3D2DCDD9A14C}" userId="S::maralara@tjsc.jus.br::44d7d252-1f8d-4956-b880-9ea5367691f5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6" dT="2023-09-05T22:56:42.94" personId="{231B457C-8DF6-465D-A13C-3D2DCDD9A14C}" id="{7540A14D-875C-46CA-961A-852F07A30D86}">
    <text xml:space="preserve">Incluído ajuste de R$ 371.738,92 - LC 807/2022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9C4D-1897-44BE-AC78-C788ADC1A207}">
  <sheetPr>
    <pageSetUpPr fitToPage="1"/>
  </sheetPr>
  <dimension ref="A1:S35"/>
  <sheetViews>
    <sheetView tabSelected="1" workbookViewId="0">
      <selection sqref="A1:M33"/>
    </sheetView>
  </sheetViews>
  <sheetFormatPr defaultRowHeight="15" x14ac:dyDescent="0.25"/>
  <cols>
    <col min="1" max="1" width="50" style="1" customWidth="1"/>
    <col min="2" max="2" width="16.140625" style="1" customWidth="1"/>
    <col min="3" max="3" width="15.28515625" style="1" customWidth="1"/>
    <col min="4" max="4" width="15.5703125" style="1" customWidth="1"/>
    <col min="5" max="7" width="15.28515625" style="1" customWidth="1"/>
    <col min="8" max="8" width="14.140625" style="1" customWidth="1"/>
    <col min="9" max="9" width="14.5703125" style="1" customWidth="1"/>
    <col min="10" max="10" width="14.42578125" style="1" customWidth="1"/>
    <col min="11" max="11" width="15" style="1" customWidth="1"/>
    <col min="12" max="12" width="16" style="1" customWidth="1"/>
    <col min="13" max="13" width="16.5703125" style="1" customWidth="1"/>
    <col min="14" max="16384" width="9.140625" style="1"/>
  </cols>
  <sheetData>
    <row r="1" spans="1:13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4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idden="1" x14ac:dyDescent="0.25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 t="s">
        <v>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66" t="s">
        <v>35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4" t="s">
        <v>3</v>
      </c>
    </row>
    <row r="9" spans="1:13" ht="16.5" customHeight="1" x14ac:dyDescent="0.25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8" t="s">
        <v>12</v>
      </c>
      <c r="J9" s="8" t="s">
        <v>13</v>
      </c>
      <c r="K9" s="8" t="s">
        <v>14</v>
      </c>
      <c r="L9" s="8" t="s">
        <v>15</v>
      </c>
      <c r="M9" s="8" t="s">
        <v>16</v>
      </c>
    </row>
    <row r="10" spans="1:13" ht="16.5" customHeight="1" x14ac:dyDescent="0.25">
      <c r="A10" s="6"/>
      <c r="B10" s="7"/>
      <c r="C10" s="7"/>
      <c r="D10" s="7"/>
      <c r="E10" s="7"/>
      <c r="F10" s="7"/>
      <c r="G10" s="7"/>
      <c r="H10" s="7"/>
      <c r="I10" s="9"/>
      <c r="J10" s="9"/>
      <c r="K10" s="9"/>
      <c r="L10" s="9"/>
      <c r="M10" s="9"/>
    </row>
    <row r="11" spans="1:13" ht="16.5" hidden="1" customHeight="1" x14ac:dyDescent="0.25">
      <c r="A11" s="10"/>
      <c r="B11" s="11"/>
      <c r="C11" s="12"/>
      <c r="D11" s="12"/>
      <c r="E11" s="12"/>
      <c r="F11" s="13"/>
      <c r="G11" s="14"/>
      <c r="H11" s="11"/>
      <c r="I11" s="11"/>
      <c r="J11" s="15"/>
      <c r="K11" s="15"/>
      <c r="L11" s="15"/>
      <c r="M11" s="16"/>
    </row>
    <row r="12" spans="1:13" ht="16.5" customHeight="1" x14ac:dyDescent="0.25">
      <c r="A12" s="17" t="s">
        <v>17</v>
      </c>
      <c r="B12" s="18">
        <v>3447451.0700000012</v>
      </c>
      <c r="C12" s="18">
        <f t="shared" ref="C12:H12" si="0">B33</f>
        <v>2059218.410000002</v>
      </c>
      <c r="D12" s="18">
        <f t="shared" si="0"/>
        <v>2089036.870000002</v>
      </c>
      <c r="E12" s="18">
        <f t="shared" si="0"/>
        <v>2007389.5900000008</v>
      </c>
      <c r="F12" s="18">
        <f t="shared" si="0"/>
        <v>2784111.6300000008</v>
      </c>
      <c r="G12" s="18">
        <f t="shared" si="0"/>
        <v>4396061.6400000015</v>
      </c>
      <c r="H12" s="18">
        <f t="shared" si="0"/>
        <v>5667511.3400000008</v>
      </c>
      <c r="I12" s="19">
        <f>H33</f>
        <v>6092120.9900000021</v>
      </c>
      <c r="J12" s="19">
        <f>I33</f>
        <v>7628912.870000001</v>
      </c>
      <c r="K12" s="19">
        <f>J33</f>
        <v>8798215.4500000011</v>
      </c>
      <c r="L12" s="19">
        <f>K33</f>
        <v>9525061.3100000024</v>
      </c>
      <c r="M12" s="19">
        <f>L33</f>
        <v>11407178.510000002</v>
      </c>
    </row>
    <row r="13" spans="1:13" ht="16.5" hidden="1" customHeight="1" x14ac:dyDescent="0.25">
      <c r="A13" s="20"/>
      <c r="B13" s="21"/>
      <c r="C13" s="22"/>
      <c r="D13" s="22"/>
      <c r="E13" s="23"/>
      <c r="F13" s="23"/>
      <c r="G13" s="24"/>
      <c r="H13" s="21"/>
      <c r="I13" s="21"/>
      <c r="J13" s="25"/>
      <c r="K13" s="25"/>
      <c r="L13" s="25"/>
      <c r="M13" s="25"/>
    </row>
    <row r="14" spans="1:13" ht="16.5" customHeight="1" x14ac:dyDescent="0.25">
      <c r="A14" s="17" t="s">
        <v>18</v>
      </c>
      <c r="B14" s="18">
        <f t="shared" ref="B14:M14" si="1">B16+B17+B18+B20+B19</f>
        <v>6919623</v>
      </c>
      <c r="C14" s="18">
        <f t="shared" si="1"/>
        <v>6139050.0899999999</v>
      </c>
      <c r="D14" s="18">
        <f>D16+D17+D18+D20+D19</f>
        <v>6144451.1799999997</v>
      </c>
      <c r="E14" s="18">
        <f t="shared" si="1"/>
        <v>6889583.5</v>
      </c>
      <c r="F14" s="18">
        <f t="shared" si="1"/>
        <v>7924452.4900000002</v>
      </c>
      <c r="G14" s="18">
        <f t="shared" si="1"/>
        <v>7725551.9199999999</v>
      </c>
      <c r="H14" s="18">
        <f t="shared" si="1"/>
        <v>7468275.4900000002</v>
      </c>
      <c r="I14" s="18">
        <f>I16+I17+I18+I20+I19</f>
        <v>8818042.6999999993</v>
      </c>
      <c r="J14" s="18">
        <f t="shared" si="1"/>
        <v>8471967.1099999994</v>
      </c>
      <c r="K14" s="18">
        <f t="shared" si="1"/>
        <v>8144852.71</v>
      </c>
      <c r="L14" s="18">
        <f t="shared" si="1"/>
        <v>9007204.7899999991</v>
      </c>
      <c r="M14" s="18">
        <f t="shared" si="1"/>
        <v>7837880.9100000001</v>
      </c>
    </row>
    <row r="15" spans="1:13" ht="16.5" hidden="1" customHeight="1" x14ac:dyDescent="0.25">
      <c r="A15" s="26"/>
      <c r="B15" s="27"/>
      <c r="C15" s="28"/>
      <c r="D15" s="29"/>
      <c r="E15" s="30"/>
      <c r="F15" s="31"/>
      <c r="G15" s="32"/>
      <c r="H15" s="33"/>
      <c r="I15" s="33"/>
      <c r="J15" s="34"/>
      <c r="K15" s="34"/>
      <c r="L15" s="35"/>
      <c r="M15" s="34"/>
    </row>
    <row r="16" spans="1:13" ht="16.5" customHeight="1" x14ac:dyDescent="0.25">
      <c r="A16" s="26" t="s">
        <v>19</v>
      </c>
      <c r="B16" s="27">
        <f>6645883+269520.26+4219.74</f>
        <v>6919623</v>
      </c>
      <c r="C16" s="28">
        <v>6139050.0899999999</v>
      </c>
      <c r="D16" s="29">
        <f>6027743.21+116707.97</f>
        <v>6144451.1799999997</v>
      </c>
      <c r="E16" s="36">
        <v>6889583.5</v>
      </c>
      <c r="F16" s="37">
        <v>7924452.4900000002</v>
      </c>
      <c r="G16" s="38">
        <v>7725551.9199999999</v>
      </c>
      <c r="H16" s="27">
        <f>7465009.51+3265.98</f>
        <v>7468275.4900000002</v>
      </c>
      <c r="I16" s="33">
        <v>8816272.8599999994</v>
      </c>
      <c r="J16" s="27">
        <v>8471967.1099999994</v>
      </c>
      <c r="K16" s="33">
        <v>8130862.04</v>
      </c>
      <c r="L16" s="27">
        <v>9007204.7899999991</v>
      </c>
      <c r="M16" s="33">
        <v>7837880.9100000001</v>
      </c>
    </row>
    <row r="17" spans="1:19" ht="16.5" hidden="1" customHeight="1" x14ac:dyDescent="0.25">
      <c r="A17" s="26" t="s">
        <v>20</v>
      </c>
      <c r="B17" s="27">
        <v>0</v>
      </c>
      <c r="C17" s="28">
        <v>0</v>
      </c>
      <c r="D17" s="29"/>
      <c r="E17" s="36"/>
      <c r="F17" s="39"/>
      <c r="G17" s="32"/>
      <c r="H17" s="27"/>
      <c r="I17" s="33"/>
      <c r="J17" s="33"/>
      <c r="K17" s="33"/>
      <c r="L17" s="27"/>
      <c r="M17" s="33"/>
    </row>
    <row r="18" spans="1:19" ht="16.5" customHeight="1" x14ac:dyDescent="0.25">
      <c r="A18" s="26" t="s">
        <v>21</v>
      </c>
      <c r="B18" s="27">
        <v>0</v>
      </c>
      <c r="C18" s="27">
        <v>0</v>
      </c>
      <c r="D18" s="28">
        <v>0</v>
      </c>
      <c r="E18" s="36">
        <v>0</v>
      </c>
      <c r="F18" s="37">
        <v>0</v>
      </c>
      <c r="G18" s="38">
        <v>0</v>
      </c>
      <c r="H18" s="27">
        <v>0</v>
      </c>
      <c r="I18" s="27">
        <v>1769.84</v>
      </c>
      <c r="J18" s="27">
        <v>0</v>
      </c>
      <c r="K18" s="27">
        <f>13990.67</f>
        <v>13990.67</v>
      </c>
      <c r="L18" s="27">
        <v>0</v>
      </c>
      <c r="M18" s="27">
        <v>0</v>
      </c>
    </row>
    <row r="19" spans="1:19" ht="16.5" hidden="1" customHeight="1" x14ac:dyDescent="0.25">
      <c r="A19" s="26" t="s">
        <v>22</v>
      </c>
      <c r="B19" s="27">
        <v>0</v>
      </c>
      <c r="C19" s="28">
        <v>0</v>
      </c>
      <c r="D19" s="28"/>
      <c r="E19" s="36"/>
      <c r="F19" s="36"/>
      <c r="G19" s="38"/>
      <c r="H19" s="27"/>
      <c r="I19" s="27"/>
      <c r="J19" s="27"/>
      <c r="K19" s="27"/>
      <c r="L19" s="27"/>
      <c r="M19" s="27"/>
    </row>
    <row r="20" spans="1:19" ht="16.5" hidden="1" customHeight="1" x14ac:dyDescent="0.25">
      <c r="A20" s="26" t="s">
        <v>23</v>
      </c>
      <c r="B20" s="40">
        <v>0</v>
      </c>
      <c r="C20" s="28">
        <v>0</v>
      </c>
      <c r="D20" s="28"/>
      <c r="E20" s="36">
        <v>0</v>
      </c>
      <c r="F20" s="39"/>
      <c r="G20" s="38"/>
      <c r="H20" s="27"/>
      <c r="I20" s="33"/>
      <c r="J20" s="33"/>
      <c r="K20" s="33"/>
      <c r="L20" s="33"/>
      <c r="M20" s="33"/>
    </row>
    <row r="21" spans="1:19" ht="16.5" customHeight="1" x14ac:dyDescent="0.25">
      <c r="A21" s="17" t="s">
        <v>24</v>
      </c>
      <c r="B21" s="18">
        <f>B23+B24+B25+B26+B27+B28</f>
        <v>8307855.6599999992</v>
      </c>
      <c r="C21" s="18">
        <f>C23+C24+C25+C26+C27+C28+C29+C30</f>
        <v>6109231.6299999999</v>
      </c>
      <c r="D21" s="18">
        <f>D23+D24+D25+D26+D27+D28+D29</f>
        <v>6226098.4600000009</v>
      </c>
      <c r="E21" s="18">
        <f>E23+E24+E25+E26+E27+E28+E30+E29</f>
        <v>6112861.46</v>
      </c>
      <c r="F21" s="18">
        <f>F23+F24+F25+F26+F27+F28+F30+F29</f>
        <v>6312502.4799999995</v>
      </c>
      <c r="G21" s="18">
        <f>G23+G24+G25+G26+G27+G28+G30+G29</f>
        <v>6454102.2200000007</v>
      </c>
      <c r="H21" s="18">
        <f>H23+H24+H25+H26+H27+H28+H29</f>
        <v>7043665.8399999989</v>
      </c>
      <c r="I21" s="18">
        <f>I23+I24+I25+I26+I27+I28+I29</f>
        <v>7281250.8200000003</v>
      </c>
      <c r="J21" s="18">
        <f t="shared" ref="J21:L21" si="2">J23+J24+J25+J26+J27+J28+J29</f>
        <v>7302664.5299999993</v>
      </c>
      <c r="K21" s="18">
        <f>K23+K24+K25+K26+K27+K28+K29</f>
        <v>7418006.8499999996</v>
      </c>
      <c r="L21" s="18">
        <f t="shared" si="2"/>
        <v>7125087.5900000008</v>
      </c>
      <c r="M21" s="18">
        <f>M23+M24+M25+M26+M27+M28+M29</f>
        <v>6194765.1600000011</v>
      </c>
    </row>
    <row r="22" spans="1:19" ht="16.5" hidden="1" customHeight="1" x14ac:dyDescent="0.25">
      <c r="A22" s="26"/>
      <c r="B22" s="27"/>
      <c r="C22" s="28"/>
      <c r="D22" s="28"/>
      <c r="E22" s="31"/>
      <c r="F22" s="31"/>
      <c r="G22" s="38"/>
      <c r="H22" s="27"/>
      <c r="I22" s="33"/>
      <c r="J22" s="34"/>
      <c r="K22" s="34"/>
      <c r="L22" s="34"/>
      <c r="M22" s="34"/>
    </row>
    <row r="23" spans="1:19" ht="16.5" hidden="1" customHeight="1" x14ac:dyDescent="0.25">
      <c r="A23" s="26" t="s">
        <v>25</v>
      </c>
      <c r="B23" s="27">
        <v>0</v>
      </c>
      <c r="C23" s="27">
        <v>0</v>
      </c>
      <c r="D23" s="28"/>
      <c r="E23" s="36"/>
      <c r="F23" s="39"/>
      <c r="G23" s="38"/>
      <c r="H23" s="27"/>
      <c r="I23" s="27"/>
      <c r="J23" s="27"/>
      <c r="K23" s="27"/>
      <c r="L23" s="27"/>
      <c r="M23" s="27"/>
      <c r="N23" s="41"/>
      <c r="O23" s="41"/>
      <c r="P23" s="41"/>
      <c r="Q23" s="41"/>
      <c r="R23" s="41"/>
      <c r="S23" s="41"/>
    </row>
    <row r="24" spans="1:19" ht="16.5" hidden="1" customHeight="1" x14ac:dyDescent="0.25">
      <c r="A24" s="26" t="s">
        <v>26</v>
      </c>
      <c r="B24" s="27"/>
      <c r="C24" s="27"/>
      <c r="D24" s="28"/>
      <c r="E24" s="36"/>
      <c r="F24" s="37"/>
      <c r="G24" s="32"/>
      <c r="H24" s="27"/>
      <c r="I24" s="33"/>
      <c r="J24" s="33"/>
      <c r="K24" s="33"/>
      <c r="L24" s="33"/>
      <c r="M24" s="33"/>
      <c r="N24" s="41"/>
      <c r="O24" s="41"/>
      <c r="P24" s="41"/>
      <c r="Q24" s="41"/>
      <c r="R24" s="41"/>
      <c r="S24" s="41"/>
    </row>
    <row r="25" spans="1:19" ht="16.5" customHeight="1" x14ac:dyDescent="0.25">
      <c r="A25" s="26" t="s">
        <v>27</v>
      </c>
      <c r="B25" s="27">
        <f>2641258.53+3762035.15</f>
        <v>6403293.6799999997</v>
      </c>
      <c r="C25" s="28">
        <v>4022076.33</v>
      </c>
      <c r="D25" s="28">
        <f>3967287.81-72.55</f>
        <v>3967215.2600000002</v>
      </c>
      <c r="E25" s="36">
        <f>4136857.74-66.98</f>
        <v>4136790.7600000002</v>
      </c>
      <c r="F25" s="39">
        <f>4580768.81</f>
        <v>4580768.8099999996</v>
      </c>
      <c r="G25" s="32">
        <v>4539327.37</v>
      </c>
      <c r="H25" s="27">
        <f>4976893.18</f>
        <v>4976893.18</v>
      </c>
      <c r="I25" s="27">
        <v>5127289.54</v>
      </c>
      <c r="J25" s="33">
        <f>5394249.93-6941.29</f>
        <v>5387308.6399999997</v>
      </c>
      <c r="K25" s="33">
        <f>4822094.02-19072.39</f>
        <v>4803021.63</v>
      </c>
      <c r="L25" s="27">
        <f>5080035.58-14711.22</f>
        <v>5065324.3600000003</v>
      </c>
      <c r="M25" s="33">
        <f>4733270.29-16291.02</f>
        <v>4716979.2700000005</v>
      </c>
    </row>
    <row r="26" spans="1:19" ht="16.5" customHeight="1" x14ac:dyDescent="0.25">
      <c r="A26" s="26" t="s">
        <v>28</v>
      </c>
      <c r="B26" s="27">
        <v>1112671.8</v>
      </c>
      <c r="C26" s="28">
        <v>1261442.1000000001</v>
      </c>
      <c r="D26" s="28">
        <f>1190259.84</f>
        <v>1190259.8400000001</v>
      </c>
      <c r="E26" s="36">
        <v>1190123.8500000001</v>
      </c>
      <c r="F26" s="39">
        <v>930431.29</v>
      </c>
      <c r="G26" s="32">
        <v>1029397.99</v>
      </c>
      <c r="H26" s="27">
        <v>1218743.8600000001</v>
      </c>
      <c r="I26" s="27">
        <v>1349260.32</v>
      </c>
      <c r="J26" s="33">
        <f>1240788.13-59688.62</f>
        <v>1181099.5099999998</v>
      </c>
      <c r="K26" s="33">
        <v>1315469</v>
      </c>
      <c r="L26" s="27">
        <f>1231546.95</f>
        <v>1231546.95</v>
      </c>
      <c r="M26" s="33">
        <f>1369425.02-11465.91</f>
        <v>1357959.11</v>
      </c>
    </row>
    <row r="27" spans="1:19" ht="16.5" customHeight="1" x14ac:dyDescent="0.25">
      <c r="A27" s="26" t="s">
        <v>29</v>
      </c>
      <c r="B27" s="27">
        <f>6306.24+720932.86</f>
        <v>727239.1</v>
      </c>
      <c r="C27" s="28">
        <f>728191.89+32201.32+123.45</f>
        <v>760516.65999999992</v>
      </c>
      <c r="D27" s="28">
        <f>962067.64+312.95+46512.33-277.24-277.24-277.24</f>
        <v>1008061.2</v>
      </c>
      <c r="E27" s="36">
        <f>23159.9-250.26+696764.65</f>
        <v>719674.29</v>
      </c>
      <c r="F27" s="36">
        <f>705454.98-730.26+27216.46+558.81</f>
        <v>732499.99</v>
      </c>
      <c r="G27" s="32">
        <f>783566.91+22056.58+492.23</f>
        <v>806115.72</v>
      </c>
      <c r="H27" s="27">
        <f>756734.36+293.2-1120.97+20691.38</f>
        <v>776597.97</v>
      </c>
      <c r="I27" s="27">
        <f>699450.83+603.8+26716.46-326.12</f>
        <v>726444.97</v>
      </c>
      <c r="J27" s="27">
        <f>707681.17+24301+627.8-604.14-78.4</f>
        <v>731927.43</v>
      </c>
      <c r="K27" s="27">
        <f>1085944.07+43952.8-1285.52-78.4</f>
        <v>1128532.9500000002</v>
      </c>
      <c r="L27" s="27">
        <f>722143.24+33666.66+304.6</f>
        <v>756114.5</v>
      </c>
      <c r="M27" s="27">
        <f>4933.87+7.8+16359.3-2809.82</f>
        <v>18491.150000000001</v>
      </c>
    </row>
    <row r="28" spans="1:19" ht="16.5" customHeight="1" x14ac:dyDescent="0.25">
      <c r="A28" s="26" t="s">
        <v>30</v>
      </c>
      <c r="B28" s="27">
        <v>64651.08</v>
      </c>
      <c r="C28" s="28">
        <v>69196.240000000005</v>
      </c>
      <c r="D28" s="28">
        <v>61390.5</v>
      </c>
      <c r="E28" s="36">
        <v>61444.52</v>
      </c>
      <c r="F28" s="29">
        <v>68896.5</v>
      </c>
      <c r="G28" s="32">
        <v>79244.53</v>
      </c>
      <c r="H28" s="27">
        <v>77255.520000000004</v>
      </c>
      <c r="I28" s="33">
        <v>74682.75</v>
      </c>
      <c r="J28" s="33">
        <v>0</v>
      </c>
      <c r="K28" s="33">
        <v>172900.1</v>
      </c>
      <c r="L28" s="33">
        <v>81448.53</v>
      </c>
      <c r="M28" s="33">
        <v>90072.05</v>
      </c>
    </row>
    <row r="29" spans="1:19" x14ac:dyDescent="0.25">
      <c r="A29" s="26" t="s">
        <v>31</v>
      </c>
      <c r="B29" s="27">
        <v>0</v>
      </c>
      <c r="C29" s="28">
        <f>-180.03-3819.67</f>
        <v>-3999.7000000000003</v>
      </c>
      <c r="D29" s="28">
        <f>-4828.04+3999.7</f>
        <v>-828.34000000000015</v>
      </c>
      <c r="E29" s="36">
        <v>4828.04</v>
      </c>
      <c r="F29" s="37">
        <v>-94.11</v>
      </c>
      <c r="G29" s="32">
        <v>16.61</v>
      </c>
      <c r="H29" s="27">
        <v>-5824.69</v>
      </c>
      <c r="I29" s="33">
        <v>3573.24</v>
      </c>
      <c r="J29" s="33">
        <v>2328.9499999999998</v>
      </c>
      <c r="K29" s="33">
        <v>-1916.83</v>
      </c>
      <c r="L29" s="33">
        <v>-9346.75</v>
      </c>
      <c r="M29" s="33">
        <f>11263.58</f>
        <v>11263.58</v>
      </c>
    </row>
    <row r="30" spans="1:19" hidden="1" x14ac:dyDescent="0.25">
      <c r="A30" s="26"/>
      <c r="B30" s="27"/>
      <c r="C30" s="28"/>
      <c r="D30" s="28"/>
      <c r="E30" s="31"/>
      <c r="F30" s="42"/>
      <c r="G30" s="38"/>
      <c r="H30" s="27"/>
      <c r="I30" s="27"/>
      <c r="J30" s="43"/>
      <c r="K30" s="43"/>
      <c r="L30" s="43"/>
      <c r="M30" s="43"/>
    </row>
    <row r="31" spans="1:19" ht="16.5" customHeight="1" x14ac:dyDescent="0.25">
      <c r="A31" s="17" t="s">
        <v>32</v>
      </c>
      <c r="B31" s="18">
        <f t="shared" ref="B31:M31" si="3">B14-B21</f>
        <v>-1388232.6599999992</v>
      </c>
      <c r="C31" s="44">
        <f t="shared" si="3"/>
        <v>29818.459999999963</v>
      </c>
      <c r="D31" s="44">
        <f t="shared" si="3"/>
        <v>-81647.280000001192</v>
      </c>
      <c r="E31" s="44">
        <f t="shared" si="3"/>
        <v>776722.04</v>
      </c>
      <c r="F31" s="18">
        <f t="shared" si="3"/>
        <v>1611950.0100000007</v>
      </c>
      <c r="G31" s="18">
        <f t="shared" si="3"/>
        <v>1271449.6999999993</v>
      </c>
      <c r="H31" s="18">
        <f t="shared" si="3"/>
        <v>424609.6500000013</v>
      </c>
      <c r="I31" s="18">
        <f>I14-I21</f>
        <v>1536791.879999999</v>
      </c>
      <c r="J31" s="18">
        <f t="shared" si="3"/>
        <v>1169302.58</v>
      </c>
      <c r="K31" s="18">
        <f>K14-K21</f>
        <v>726845.86000000034</v>
      </c>
      <c r="L31" s="18">
        <f t="shared" si="3"/>
        <v>1882117.1999999983</v>
      </c>
      <c r="M31" s="18">
        <f t="shared" si="3"/>
        <v>1643115.7499999991</v>
      </c>
    </row>
    <row r="32" spans="1:19" ht="16.5" hidden="1" customHeight="1" x14ac:dyDescent="0.25">
      <c r="A32" s="20"/>
      <c r="B32" s="45"/>
      <c r="C32" s="46"/>
      <c r="D32" s="46"/>
      <c r="E32" s="47"/>
      <c r="F32" s="48"/>
      <c r="G32" s="49"/>
      <c r="H32" s="45"/>
      <c r="I32" s="45"/>
      <c r="J32" s="50"/>
      <c r="K32" s="25"/>
      <c r="L32" s="25"/>
      <c r="M32" s="25"/>
    </row>
    <row r="33" spans="1:13" ht="16.5" customHeight="1" x14ac:dyDescent="0.25">
      <c r="A33" s="51" t="s">
        <v>33</v>
      </c>
      <c r="B33" s="52">
        <f t="shared" ref="B33:M33" si="4">B12+B31</f>
        <v>2059218.410000002</v>
      </c>
      <c r="C33" s="53">
        <f t="shared" si="4"/>
        <v>2089036.870000002</v>
      </c>
      <c r="D33" s="53">
        <f t="shared" si="4"/>
        <v>2007389.5900000008</v>
      </c>
      <c r="E33" s="53">
        <f t="shared" si="4"/>
        <v>2784111.6300000008</v>
      </c>
      <c r="F33" s="54">
        <f t="shared" si="4"/>
        <v>4396061.6400000015</v>
      </c>
      <c r="G33" s="55">
        <f t="shared" si="4"/>
        <v>5667511.3400000008</v>
      </c>
      <c r="H33" s="54">
        <f t="shared" si="4"/>
        <v>6092120.9900000021</v>
      </c>
      <c r="I33" s="54">
        <f>I12+I31</f>
        <v>7628912.870000001</v>
      </c>
      <c r="J33" s="55">
        <f t="shared" si="4"/>
        <v>8798215.4500000011</v>
      </c>
      <c r="K33" s="55">
        <f t="shared" si="4"/>
        <v>9525061.3100000024</v>
      </c>
      <c r="L33" s="55">
        <f t="shared" si="4"/>
        <v>11407178.510000002</v>
      </c>
      <c r="M33" s="55">
        <f t="shared" si="4"/>
        <v>13050294.260000002</v>
      </c>
    </row>
    <row r="34" spans="1:13" ht="16.5" hidden="1" x14ac:dyDescent="0.3">
      <c r="A34" s="56" t="s">
        <v>34</v>
      </c>
      <c r="B34" s="57"/>
      <c r="C34" s="58"/>
      <c r="D34" s="59"/>
      <c r="E34" s="59"/>
      <c r="F34" s="60"/>
      <c r="G34" s="60"/>
      <c r="H34" s="60"/>
      <c r="I34" s="58"/>
      <c r="J34" s="61"/>
      <c r="K34" s="61"/>
      <c r="L34" s="61"/>
      <c r="M34" s="62"/>
    </row>
    <row r="35" spans="1:13" x14ac:dyDescent="0.25">
      <c r="B35" s="63"/>
      <c r="C35" s="5"/>
      <c r="D35" s="5"/>
      <c r="F35" s="64"/>
      <c r="G35" s="64"/>
      <c r="K35" s="5"/>
      <c r="M35" s="63"/>
    </row>
  </sheetData>
  <mergeCells count="17">
    <mergeCell ref="L9:L10"/>
    <mergeCell ref="M9:M10"/>
    <mergeCell ref="A8:L8"/>
    <mergeCell ref="F9:F10"/>
    <mergeCell ref="G9:G10"/>
    <mergeCell ref="H9:H10"/>
    <mergeCell ref="I9:I10"/>
    <mergeCell ref="J9:J10"/>
    <mergeCell ref="K9:K10"/>
    <mergeCell ref="A5:M5"/>
    <mergeCell ref="A6:M6"/>
    <mergeCell ref="A7:M7"/>
    <mergeCell ref="A9:A10"/>
    <mergeCell ref="B9:B10"/>
    <mergeCell ref="C9:C10"/>
    <mergeCell ref="D9:D10"/>
    <mergeCell ref="E9:E10"/>
  </mergeCells>
  <pageMargins left="0.511811024" right="0.511811024" top="0.78740157499999996" bottom="0.78740157499999996" header="0.31496062000000002" footer="0.31496062000000002"/>
  <pageSetup paperSize="9" scale="58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Beatriz Guarda Lara</dc:creator>
  <cp:lastModifiedBy>Mara Beatriz Guarda Lara</cp:lastModifiedBy>
  <cp:lastPrinted>2025-01-23T16:24:01Z</cp:lastPrinted>
  <dcterms:created xsi:type="dcterms:W3CDTF">2025-01-23T16:20:40Z</dcterms:created>
  <dcterms:modified xsi:type="dcterms:W3CDTF">2025-01-23T16:25:21Z</dcterms:modified>
</cp:coreProperties>
</file>