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Claudia\temp\"/>
    </mc:Choice>
  </mc:AlternateContent>
  <bookViews>
    <workbookView xWindow="0" yWindow="0" windowWidth="16200" windowHeight="25035"/>
  </bookViews>
  <sheets>
    <sheet name="FC 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3" l="1"/>
  <c r="L26" i="3" l="1"/>
  <c r="L20" i="3" s="1"/>
  <c r="K26" i="3"/>
  <c r="J26" i="3"/>
  <c r="I24" i="3"/>
  <c r="I20" i="3"/>
  <c r="I13" i="3"/>
  <c r="I15" i="3"/>
  <c r="H20" i="3"/>
  <c r="G18" i="3"/>
  <c r="G25" i="3"/>
  <c r="G24" i="3"/>
  <c r="G20" i="3" s="1"/>
  <c r="G15" i="3"/>
  <c r="G13" i="3"/>
  <c r="F27" i="3"/>
  <c r="E26" i="3"/>
  <c r="E20" i="3" s="1"/>
  <c r="D26" i="3"/>
  <c r="D20" i="3" s="1"/>
  <c r="F25" i="3"/>
  <c r="F24" i="3"/>
  <c r="B24" i="3"/>
  <c r="M20" i="3"/>
  <c r="K20" i="3"/>
  <c r="J20" i="3"/>
  <c r="F20" i="3"/>
  <c r="C20" i="3"/>
  <c r="B20" i="3"/>
  <c r="F17" i="3"/>
  <c r="F15" i="3"/>
  <c r="F13" i="3" s="1"/>
  <c r="E15" i="3"/>
  <c r="E13" i="3" s="1"/>
  <c r="M13" i="3"/>
  <c r="L13" i="3"/>
  <c r="K13" i="3"/>
  <c r="J13" i="3"/>
  <c r="H13" i="3"/>
  <c r="D13" i="3"/>
  <c r="C13" i="3"/>
  <c r="B13" i="3"/>
  <c r="M30" i="3" l="1"/>
  <c r="I30" i="3"/>
  <c r="D30" i="3"/>
  <c r="E30" i="3"/>
  <c r="J30" i="3"/>
  <c r="B30" i="3"/>
  <c r="B32" i="3" s="1"/>
  <c r="C11" i="3" s="1"/>
  <c r="F30" i="3"/>
  <c r="K30" i="3"/>
  <c r="C30" i="3"/>
  <c r="L30" i="3"/>
  <c r="H30" i="3"/>
  <c r="G30" i="3"/>
  <c r="C32" i="3" l="1"/>
  <c r="D11" i="3" s="1"/>
  <c r="D32" i="3" s="1"/>
  <c r="E11" i="3" l="1"/>
  <c r="E32" i="3" l="1"/>
  <c r="F11" i="3" s="1"/>
  <c r="F32" i="3" s="1"/>
  <c r="G11" i="3" s="1"/>
  <c r="G32" i="3" s="1"/>
  <c r="H11" i="3" s="1"/>
  <c r="H32" i="3" s="1"/>
  <c r="I11" i="3" l="1"/>
  <c r="I32" i="3" s="1"/>
  <c r="J11" i="3" l="1"/>
  <c r="J32" i="3" s="1"/>
  <c r="K11" i="3" s="1"/>
  <c r="K32" i="3" s="1"/>
  <c r="L11" i="3" l="1"/>
  <c r="L32" i="3" s="1"/>
  <c r="M11" i="3" s="1"/>
  <c r="M32" i="3" s="1"/>
</calcChain>
</file>

<file path=xl/sharedStrings.xml><?xml version="1.0" encoding="utf-8"?>
<sst xmlns="http://schemas.openxmlformats.org/spreadsheetml/2006/main" count="39" uniqueCount="39">
  <si>
    <t>SELO DE FISCALIZAÇÃO (*)</t>
  </si>
  <si>
    <t>FLUXO DE CAIXA</t>
  </si>
  <si>
    <t>EXERCÍCIO 2023</t>
  </si>
  <si>
    <t xml:space="preserve"> EM R$</t>
  </si>
  <si>
    <t xml:space="preserve">ESPECIFICAÇÃO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</si>
  <si>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</si>
  <si>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</si>
  <si>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</si>
  <si>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</si>
  <si>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</si>
  <si>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</si>
  <si>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</si>
  <si>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</si>
  <si>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</si>
  <si>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</si>
  <si>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</si>
  <si>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</si>
  <si>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  SALDO INICIAL</t>
  </si>
  <si>
    <t>2  Ingressos</t>
  </si>
  <si>
    <t>2.1  Custas Extrajudiciais do Selo de Fiscalização</t>
  </si>
  <si>
    <t>2.2  Rendimentos de aplicações Financeiras</t>
  </si>
  <si>
    <t>2.3  Devolução de ressarcimento de atos gratuitos</t>
  </si>
  <si>
    <t>2.4  Devolução de adiantamentos</t>
  </si>
  <si>
    <t xml:space="preserve">2.5 Receita - Transferência Intragovernamental </t>
  </si>
  <si>
    <t>3  Desembolsos</t>
  </si>
  <si>
    <t>3.1  Devolução de valores</t>
  </si>
  <si>
    <t>3.2  Aquisição de bens</t>
  </si>
  <si>
    <t>3.3  Ressarcimentos de atos isentos</t>
  </si>
  <si>
    <t>3.4  Ajuda de custo às serventias</t>
  </si>
  <si>
    <t>3.5  Gastos com pessoal</t>
  </si>
  <si>
    <t>3.6  PASEP</t>
  </si>
  <si>
    <t>3.7  Transferência (LC 175/1998)</t>
  </si>
  <si>
    <t>4  SALDO DO PERÍODO</t>
  </si>
  <si>
    <t>5  SALDO FINAL</t>
  </si>
  <si>
    <t>5.1 Depósitos Conta 36000-7</t>
  </si>
  <si>
    <t>(*) LC 175/1998, LC 365/2006 e LC 408/2008.</t>
  </si>
  <si>
    <t>Ellen White Baiense Concenço</t>
  </si>
  <si>
    <t>Chefe da Divisão de Contabilidade</t>
  </si>
  <si>
    <t>Contadora - CRC/SC 021875/O-4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</si>
</sst>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mmm/yyyy"/>
    <numFmt numFmtId="165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 tint="0.3499862666707357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indexed="8"/>
      <name val="Arial"/>
      <family val="2"/>
    </font>
    <font>
      <b/>
      <sz val="11"/>
      <color theme="0"/>
      <name val="Arial Narrow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charset val="1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11" fillId="0" borderId="0">
      <alignment vertical="top"/>
    </xf>
    <xf numFmtId="0" fontId="14" fillId="0" borderId="0">
      <alignment vertical="top"/>
    </xf>
    <xf numFmtId="0" fontId="11" fillId="0" borderId="0">
      <alignment vertical="top"/>
    </xf>
  </cellStyleXfs>
  <cellXfs count="102">
    <xf numFmtId="0" fontId="0" fillId="0" borderId="0" xfId="0"/>
    <xf numFmtId="0" fontId="1" fillId="0" borderId="0" xfId="0" applyFont="1"/>
    <xf numFmtId="0" fontId="4" fillId="0" borderId="0" xfId="2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0" xfId="0" applyFont="1" applyAlignment="1">
      <alignment horizontal="center"/>
    </xf>
    <xf numFmtId="0" fontId="5" fillId="0" borderId="5" xfId="0" applyFont="1" applyBorder="1"/>
    <xf numFmtId="0" fontId="5" fillId="0" borderId="2" xfId="0" applyFont="1" applyBorder="1"/>
    <xf numFmtId="0" fontId="5" fillId="0" borderId="6" xfId="0" applyFont="1" applyBorder="1"/>
    <xf numFmtId="0" fontId="5" fillId="3" borderId="6" xfId="0" applyFont="1" applyFill="1" applyBorder="1"/>
    <xf numFmtId="0" fontId="6" fillId="0" borderId="6" xfId="0" applyFont="1" applyBorder="1"/>
    <xf numFmtId="43" fontId="5" fillId="0" borderId="6" xfId="1" applyFont="1" applyBorder="1"/>
    <xf numFmtId="43" fontId="5" fillId="0" borderId="2" xfId="1" applyFont="1" applyBorder="1"/>
    <xf numFmtId="43" fontId="5" fillId="0" borderId="3" xfId="1" applyFont="1" applyBorder="1"/>
    <xf numFmtId="0" fontId="5" fillId="0" borderId="7" xfId="0" applyFont="1" applyBorder="1"/>
    <xf numFmtId="165" fontId="1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vertical="top"/>
    </xf>
    <xf numFmtId="165" fontId="7" fillId="2" borderId="10" xfId="3" applyFont="1" applyFill="1" applyBorder="1"/>
    <xf numFmtId="165" fontId="7" fillId="2" borderId="11" xfId="3" applyFont="1" applyFill="1" applyBorder="1"/>
    <xf numFmtId="165" fontId="7" fillId="2" borderId="12" xfId="3" applyFont="1" applyFill="1" applyBorder="1"/>
    <xf numFmtId="165" fontId="7" fillId="2" borderId="13" xfId="3" applyFont="1" applyFill="1" applyBorder="1"/>
    <xf numFmtId="43" fontId="10" fillId="2" borderId="10" xfId="1" applyFont="1" applyFill="1" applyBorder="1"/>
    <xf numFmtId="43" fontId="10" fillId="2" borderId="13" xfId="1" applyFont="1" applyFill="1" applyBorder="1"/>
    <xf numFmtId="165" fontId="8" fillId="0" borderId="0" xfId="3" applyFont="1" applyFill="1" applyBorder="1"/>
    <xf numFmtId="43" fontId="8" fillId="0" borderId="0" xfId="1" applyFont="1" applyFill="1" applyBorder="1"/>
    <xf numFmtId="4" fontId="5" fillId="0" borderId="0" xfId="0" applyNumberFormat="1" applyFont="1"/>
    <xf numFmtId="43" fontId="5" fillId="0" borderId="0" xfId="0" applyNumberFormat="1" applyFont="1"/>
    <xf numFmtId="43" fontId="6" fillId="0" borderId="0" xfId="0" applyNumberFormat="1" applyFont="1"/>
    <xf numFmtId="4" fontId="1" fillId="0" borderId="0" xfId="0" applyNumberFormat="1" applyFont="1"/>
    <xf numFmtId="4" fontId="1" fillId="0" borderId="0" xfId="0" applyNumberFormat="1" applyFont="1" applyAlignment="1">
      <alignment vertical="top"/>
    </xf>
    <xf numFmtId="3" fontId="5" fillId="0" borderId="0" xfId="0" applyNumberFormat="1" applyFont="1"/>
    <xf numFmtId="0" fontId="14" fillId="0" borderId="0" xfId="5">
      <alignment vertical="top"/>
    </xf>
    <xf numFmtId="4" fontId="14" fillId="0" borderId="0" xfId="5" applyNumberFormat="1">
      <alignment vertical="top"/>
    </xf>
    <xf numFmtId="43" fontId="1" fillId="0" borderId="0" xfId="0" applyNumberFormat="1" applyFont="1" applyAlignment="1">
      <alignment vertical="top"/>
    </xf>
    <xf numFmtId="165" fontId="8" fillId="0" borderId="0" xfId="3" applyFont="1" applyFill="1" applyBorder="1" applyAlignment="1">
      <alignment horizontal="right"/>
    </xf>
    <xf numFmtId="43" fontId="0" fillId="0" borderId="0" xfId="1" applyFont="1" applyFill="1"/>
    <xf numFmtId="43" fontId="1" fillId="0" borderId="0" xfId="1" applyFont="1" applyFill="1"/>
    <xf numFmtId="0" fontId="11" fillId="0" borderId="0" xfId="6">
      <alignment vertical="top"/>
    </xf>
    <xf numFmtId="4" fontId="11" fillId="0" borderId="0" xfId="6" applyNumberFormat="1">
      <alignment vertical="top"/>
    </xf>
    <xf numFmtId="0" fontId="12" fillId="0" borderId="0" xfId="0" applyFont="1" applyAlignment="1">
      <alignment horizontal="center"/>
    </xf>
    <xf numFmtId="165" fontId="0" fillId="0" borderId="0" xfId="0" applyNumberFormat="1"/>
    <xf numFmtId="4" fontId="9" fillId="0" borderId="0" xfId="0" applyNumberFormat="1" applyFont="1" applyAlignment="1">
      <alignment horizontal="right" vertical="top"/>
    </xf>
    <xf numFmtId="43" fontId="0" fillId="0" borderId="0" xfId="0" applyNumberFormat="1"/>
    <xf numFmtId="4" fontId="0" fillId="0" borderId="0" xfId="0" applyNumberFormat="1"/>
    <xf numFmtId="43" fontId="4" fillId="0" borderId="0" xfId="0" applyNumberFormat="1" applyFont="1"/>
    <xf numFmtId="4" fontId="4" fillId="0" borderId="0" xfId="0" applyNumberFormat="1" applyFont="1"/>
    <xf numFmtId="0" fontId="4" fillId="0" borderId="0" xfId="0" applyFont="1"/>
    <xf numFmtId="0" fontId="13" fillId="0" borderId="0" xfId="0" applyFont="1"/>
    <xf numFmtId="43" fontId="4" fillId="0" borderId="0" xfId="1" applyFont="1" applyFill="1" applyBorder="1"/>
    <xf numFmtId="4" fontId="13" fillId="0" borderId="0" xfId="0" applyNumberFormat="1" applyFont="1"/>
    <xf numFmtId="165" fontId="15" fillId="2" borderId="3" xfId="3" applyFont="1" applyFill="1" applyBorder="1"/>
    <xf numFmtId="165" fontId="15" fillId="2" borderId="8" xfId="3" applyFont="1" applyFill="1" applyBorder="1"/>
    <xf numFmtId="165" fontId="16" fillId="0" borderId="3" xfId="3" applyFont="1" applyBorder="1"/>
    <xf numFmtId="165" fontId="16" fillId="0" borderId="8" xfId="3" applyFont="1" applyBorder="1"/>
    <xf numFmtId="0" fontId="17" fillId="3" borderId="8" xfId="0" applyFont="1" applyFill="1" applyBorder="1"/>
    <xf numFmtId="0" fontId="17" fillId="0" borderId="8" xfId="0" applyFont="1" applyBorder="1"/>
    <xf numFmtId="43" fontId="16" fillId="0" borderId="8" xfId="1" applyFont="1" applyBorder="1"/>
    <xf numFmtId="43" fontId="16" fillId="0" borderId="3" xfId="1" applyFont="1" applyBorder="1"/>
    <xf numFmtId="43" fontId="16" fillId="3" borderId="3" xfId="1" applyFont="1" applyFill="1" applyBorder="1"/>
    <xf numFmtId="165" fontId="17" fillId="0" borderId="8" xfId="3" applyFont="1" applyFill="1" applyBorder="1"/>
    <xf numFmtId="165" fontId="17" fillId="0" borderId="8" xfId="3" applyFont="1" applyBorder="1"/>
    <xf numFmtId="43" fontId="16" fillId="0" borderId="8" xfId="1" applyFont="1" applyFill="1" applyBorder="1"/>
    <xf numFmtId="165" fontId="16" fillId="0" borderId="3" xfId="3" applyFont="1" applyFill="1" applyBorder="1"/>
    <xf numFmtId="165" fontId="16" fillId="0" borderId="8" xfId="3" applyFont="1" applyFill="1" applyBorder="1"/>
    <xf numFmtId="165" fontId="17" fillId="3" borderId="8" xfId="3" applyFont="1" applyFill="1" applyBorder="1"/>
    <xf numFmtId="165" fontId="15" fillId="0" borderId="3" xfId="3" applyFont="1" applyBorder="1"/>
    <xf numFmtId="165" fontId="15" fillId="4" borderId="3" xfId="3" applyFont="1" applyFill="1" applyBorder="1"/>
    <xf numFmtId="165" fontId="16" fillId="0" borderId="3" xfId="3" applyFont="1" applyFill="1" applyBorder="1" applyAlignment="1">
      <alignment horizontal="right"/>
    </xf>
    <xf numFmtId="165" fontId="16" fillId="0" borderId="3" xfId="3" applyFont="1" applyBorder="1" applyAlignment="1">
      <alignment horizontal="right"/>
    </xf>
    <xf numFmtId="165" fontId="16" fillId="0" borderId="8" xfId="3" applyFont="1" applyFill="1" applyBorder="1" applyAlignment="1">
      <alignment horizontal="right"/>
    </xf>
    <xf numFmtId="165" fontId="17" fillId="0" borderId="8" xfId="3" applyFont="1" applyFill="1" applyBorder="1" applyAlignment="1">
      <alignment horizontal="right"/>
    </xf>
    <xf numFmtId="165" fontId="17" fillId="3" borderId="8" xfId="3" applyFont="1" applyFill="1" applyBorder="1" applyAlignment="1">
      <alignment horizontal="right"/>
    </xf>
    <xf numFmtId="43" fontId="16" fillId="0" borderId="8" xfId="1" applyFont="1" applyBorder="1" applyAlignment="1">
      <alignment horizontal="right"/>
    </xf>
    <xf numFmtId="4" fontId="17" fillId="0" borderId="8" xfId="0" applyNumberFormat="1" applyFont="1" applyBorder="1"/>
    <xf numFmtId="165" fontId="18" fillId="4" borderId="3" xfId="3" applyFont="1" applyFill="1" applyBorder="1"/>
    <xf numFmtId="165" fontId="16" fillId="0" borderId="4" xfId="3" applyFont="1" applyBorder="1"/>
    <xf numFmtId="165" fontId="19" fillId="4" borderId="9" xfId="3" applyFont="1" applyFill="1" applyBorder="1"/>
    <xf numFmtId="0" fontId="19" fillId="4" borderId="9" xfId="0" applyFont="1" applyFill="1" applyBorder="1"/>
    <xf numFmtId="0" fontId="17" fillId="0" borderId="9" xfId="0" applyFont="1" applyBorder="1"/>
    <xf numFmtId="43" fontId="16" fillId="0" borderId="9" xfId="1" applyFont="1" applyBorder="1"/>
    <xf numFmtId="43" fontId="16" fillId="0" borderId="4" xfId="1" applyFont="1" applyBorder="1"/>
    <xf numFmtId="165" fontId="15" fillId="2" borderId="13" xfId="3" applyFont="1" applyFill="1" applyBorder="1"/>
    <xf numFmtId="165" fontId="18" fillId="4" borderId="10" xfId="3" applyFont="1" applyFill="1" applyBorder="1"/>
    <xf numFmtId="165" fontId="15" fillId="4" borderId="10" xfId="3" applyFont="1" applyFill="1" applyBorder="1"/>
    <xf numFmtId="43" fontId="15" fillId="2" borderId="10" xfId="1" applyFont="1" applyFill="1" applyBorder="1"/>
    <xf numFmtId="165" fontId="15" fillId="2" borderId="10" xfId="3" applyFont="1" applyFill="1" applyBorder="1"/>
    <xf numFmtId="0" fontId="20" fillId="0" borderId="0" xfId="0" applyFont="1" applyAlignment="1">
      <alignment horizontal="center"/>
    </xf>
    <xf numFmtId="0" fontId="2" fillId="0" borderId="7" xfId="0" applyFont="1" applyBorder="1"/>
    <xf numFmtId="0" fontId="20" fillId="2" borderId="7" xfId="0" applyFont="1" applyFill="1" applyBorder="1"/>
    <xf numFmtId="0" fontId="20" fillId="2" borderId="14" xfId="0" applyFont="1" applyFill="1" applyBorder="1"/>
    <xf numFmtId="0" fontId="20" fillId="2" borderId="3" xfId="0" applyFont="1" applyFill="1" applyBorder="1"/>
    <xf numFmtId="0" fontId="20" fillId="0" borderId="0" xfId="0" applyFont="1"/>
    <xf numFmtId="0" fontId="1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20" fillId="0" borderId="0" xfId="0" applyFont="1" applyAlignment="1">
      <alignment horizontal="center"/>
    </xf>
    <xf numFmtId="0" fontId="4" fillId="0" borderId="1" xfId="0" applyFont="1" applyBorder="1" applyAlignment="1">
      <alignment horizontal="right"/>
    </xf>
    <xf numFmtId="164" fontId="20" fillId="2" borderId="2" xfId="0" applyNumberFormat="1" applyFont="1" applyFill="1" applyBorder="1" applyAlignment="1">
      <alignment horizontal="center" vertical="center"/>
    </xf>
    <xf numFmtId="164" fontId="20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20" fillId="2" borderId="10" xfId="0" applyNumberFormat="1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</cellXfs>
  <cellStyles count="7">
    <cellStyle name="Normal" xfId="0" builtinId="0"/>
    <cellStyle name="Normal 2" xfId="4"/>
    <cellStyle name="Normal 3" xfId="2"/>
    <cellStyle name="Normal 4" xfId="5"/>
    <cellStyle name="Normal 4 2" xfId="6"/>
    <cellStyle name="Vírgula" xfId="1" builtinId="3"/>
    <cellStyle name="Vírgul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495300</xdr:colOff>
      <xdr:row>0</xdr:row>
      <xdr:rowOff>104775</xdr:rowOff>
    </xdr:from>
    <xdr:to>
      <xdr:col>4</xdr:col>
      <xdr:colOff>95250</xdr:colOff>
      <xdr:row>3</xdr:row>
      <xdr:rowOff>38100</xdr:rowOff>
    </xdr:to>
    <xdr:pic>
      <xdr:nvPicPr>
        <xdr:cNvPr id="2" name="Imagem 2" descr="Y:\Logo TJSC-DGA-DOF.jpg">
          <a:extLst>
            <a:ext uri="{FF2B5EF4-FFF2-40B4-BE49-F238E27FC236}">
              <a16:creationId xmlns:a16="http://schemas.microsoft.com/office/drawing/2014/main" xmlns="" id="{71AEB79F-295C-46AA-A409-F2604FD9A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104775"/>
          <a:ext cx="12192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1"/>
  <sheetViews>
    <sheetView showGridLines="0" tabSelected="1" topLeftCell="A3" zoomScaleNormal="100" workbookViewId="0">
      <selection activeCell="A36" sqref="A36:M36"/>
    </sheetView>
  </sheetViews>
  <sheetFormatPr defaultRowHeight="15" x14ac:dyDescent="0.25"/>
  <cols>
    <col min="1" max="1" width="42.5703125" style="1" customWidth="1"/>
    <col min="2" max="2" width="12" style="1" customWidth="1"/>
    <col min="3" max="3" width="12.42578125" style="1" customWidth="1"/>
    <col min="4" max="4" width="11.85546875" style="1" customWidth="1"/>
    <col min="5" max="5" width="11.7109375" style="1" customWidth="1"/>
    <col min="6" max="6" width="11.28515625" style="1" customWidth="1"/>
    <col min="7" max="7" width="10.85546875" style="1" customWidth="1"/>
    <col min="8" max="8" width="11.28515625" style="1" customWidth="1"/>
    <col min="9" max="9" width="11.140625" style="1" customWidth="1"/>
    <col min="10" max="10" width="11.7109375" style="1" customWidth="1"/>
    <col min="11" max="11" width="12" style="1" customWidth="1"/>
    <col min="12" max="12" width="11.85546875" style="1" customWidth="1"/>
    <col min="13" max="13" width="12.85546875" style="1" customWidth="1"/>
    <col min="14" max="14" width="19.5703125" style="1" customWidth="1"/>
    <col min="15" max="15" width="14.5703125" style="1" customWidth="1"/>
    <col min="16" max="16" width="14.28515625" style="1" bestFit="1" customWidth="1"/>
    <col min="17" max="17" width="11.7109375" style="1" bestFit="1" customWidth="1"/>
    <col min="18" max="18" width="13.140625" style="1" bestFit="1" customWidth="1"/>
    <col min="19" max="19" width="11.7109375" style="1" bestFit="1" customWidth="1"/>
    <col min="20" max="20" width="13.28515625" style="1" bestFit="1" customWidth="1"/>
    <col min="21" max="21" width="11.7109375" style="1" bestFit="1" customWidth="1"/>
    <col min="22" max="16384" width="9.140625" style="1"/>
  </cols>
  <sheetData>
    <row r="1" spans="1:21" x14ac:dyDescent="0.25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21" x14ac:dyDescent="0.25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</row>
    <row r="3" spans="1:21" ht="4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21" ht="21.75" customHeight="1" x14ac:dyDescent="0.25">
      <c r="A4" s="95" t="s">
        <v>0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</row>
    <row r="5" spans="1:21" hidden="1" x14ac:dyDescent="0.25">
      <c r="A5" s="95" t="s">
        <v>1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</row>
    <row r="6" spans="1:21" x14ac:dyDescent="0.25">
      <c r="A6" s="95" t="s">
        <v>2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5"/>
      <c r="O6" s="5"/>
      <c r="P6" s="5"/>
    </row>
    <row r="7" spans="1:21" ht="14.25" customHeight="1" x14ac:dyDescent="0.25">
      <c r="A7" s="96"/>
      <c r="B7" s="96"/>
      <c r="C7" s="3"/>
      <c r="D7" s="3"/>
      <c r="E7" s="3"/>
      <c r="F7" s="3"/>
      <c r="G7" s="3"/>
      <c r="H7" s="3"/>
      <c r="I7" s="3"/>
      <c r="J7" s="4"/>
      <c r="K7" s="4"/>
      <c r="L7" s="5"/>
      <c r="M7" s="87" t="s">
        <v>3</v>
      </c>
      <c r="P7" s="16"/>
      <c r="T7" s="16"/>
    </row>
    <row r="8" spans="1:21" x14ac:dyDescent="0.25">
      <c r="A8" s="101" t="s">
        <v>4</v>
      </c>
      <c r="B8" s="100" t="s">
        <v>5</v>
      </c>
      <c r="C8" s="100" t="s">
        <v>6</v>
      </c>
      <c r="D8" s="100" t="s">
        <v>7</v>
      </c>
      <c r="E8" s="100" t="s">
        <v>8</v>
      </c>
      <c r="F8" s="100" t="s">
        <v>9</v>
      </c>
      <c r="G8" s="100" t="s">
        <v>10</v>
      </c>
      <c r="H8" s="100" t="s">
        <v>11</v>
      </c>
      <c r="I8" s="97" t="s">
        <v>12</v>
      </c>
      <c r="J8" s="97" t="s">
        <v>13</v>
      </c>
      <c r="K8" s="97" t="s">
        <v>14</v>
      </c>
      <c r="L8" s="97" t="s">
        <v>15</v>
      </c>
      <c r="M8" s="97" t="s">
        <v>16</v>
      </c>
    </row>
    <row r="9" spans="1:21" x14ac:dyDescent="0.25">
      <c r="A9" s="101"/>
      <c r="B9" s="100"/>
      <c r="C9" s="100"/>
      <c r="D9" s="100"/>
      <c r="E9" s="100"/>
      <c r="F9" s="100"/>
      <c r="G9" s="100"/>
      <c r="H9" s="100"/>
      <c r="I9" s="98"/>
      <c r="J9" s="98"/>
      <c r="K9" s="98"/>
      <c r="L9" s="98"/>
      <c r="M9" s="98"/>
    </row>
    <row r="10" spans="1:21" hidden="1" x14ac:dyDescent="0.25">
      <c r="A10" s="6"/>
      <c r="B10" s="7"/>
      <c r="C10" s="8"/>
      <c r="D10" s="8"/>
      <c r="E10" s="9"/>
      <c r="F10" s="10"/>
      <c r="G10" s="11"/>
      <c r="H10" s="7"/>
      <c r="I10" s="7"/>
      <c r="J10" s="12"/>
      <c r="K10" s="12"/>
      <c r="L10" s="12"/>
      <c r="M10" s="13"/>
    </row>
    <row r="11" spans="1:21" x14ac:dyDescent="0.25">
      <c r="A11" s="89" t="s">
        <v>17</v>
      </c>
      <c r="B11" s="51">
        <v>10172370.779999999</v>
      </c>
      <c r="C11" s="51">
        <f t="shared" ref="C11:H11" si="0">B32</f>
        <v>8111037.8099999996</v>
      </c>
      <c r="D11" s="51">
        <f t="shared" si="0"/>
        <v>6712711.9199999999</v>
      </c>
      <c r="E11" s="51">
        <f t="shared" si="0"/>
        <v>5377686.5199999996</v>
      </c>
      <c r="F11" s="51">
        <f t="shared" si="0"/>
        <v>198762.03999999911</v>
      </c>
      <c r="G11" s="51">
        <f t="shared" si="0"/>
        <v>250107.35999999894</v>
      </c>
      <c r="H11" s="51">
        <f t="shared" si="0"/>
        <v>1106781.7299999991</v>
      </c>
      <c r="I11" s="52">
        <f>H32</f>
        <v>3225434.7999999984</v>
      </c>
      <c r="J11" s="52">
        <f>I32</f>
        <v>4577759.7399999984</v>
      </c>
      <c r="K11" s="52">
        <f>J32</f>
        <v>6029390.3299999991</v>
      </c>
      <c r="L11" s="52">
        <f>K32</f>
        <v>2996932.4800000004</v>
      </c>
      <c r="M11" s="52">
        <f>L32</f>
        <v>4165603.6400000006</v>
      </c>
    </row>
    <row r="12" spans="1:21" hidden="1" x14ac:dyDescent="0.25">
      <c r="A12" s="88"/>
      <c r="B12" s="53"/>
      <c r="C12" s="54"/>
      <c r="D12" s="54"/>
      <c r="E12" s="55"/>
      <c r="F12" s="56"/>
      <c r="G12" s="57"/>
      <c r="H12" s="53"/>
      <c r="I12" s="53"/>
      <c r="J12" s="58"/>
      <c r="K12" s="58"/>
      <c r="L12" s="59"/>
      <c r="M12" s="58"/>
    </row>
    <row r="13" spans="1:21" x14ac:dyDescent="0.25">
      <c r="A13" s="89" t="s">
        <v>18</v>
      </c>
      <c r="B13" s="51">
        <f t="shared" ref="B13:M13" si="1">B15+B16+B17+B19+B18</f>
        <v>1958362.3</v>
      </c>
      <c r="C13" s="51">
        <f t="shared" si="1"/>
        <v>3337829.23</v>
      </c>
      <c r="D13" s="51">
        <f t="shared" si="1"/>
        <v>3585784.2899999996</v>
      </c>
      <c r="E13" s="51">
        <f t="shared" si="1"/>
        <v>40891.300000000003</v>
      </c>
      <c r="F13" s="51">
        <f t="shared" si="1"/>
        <v>3823024.2399999998</v>
      </c>
      <c r="G13" s="51">
        <f t="shared" si="1"/>
        <v>6478303.330000001</v>
      </c>
      <c r="H13" s="51">
        <f t="shared" si="1"/>
        <v>6426328.6899999995</v>
      </c>
      <c r="I13" s="51">
        <f>I15+I16+I17+I19+I18</f>
        <v>6998127.4100000001</v>
      </c>
      <c r="J13" s="51">
        <f t="shared" si="1"/>
        <v>7184368.4300000006</v>
      </c>
      <c r="K13" s="51">
        <f t="shared" si="1"/>
        <v>6374137.2199999997</v>
      </c>
      <c r="L13" s="51">
        <f t="shared" si="1"/>
        <v>6715570.29</v>
      </c>
      <c r="M13" s="51">
        <f t="shared" si="1"/>
        <v>6466208.3500000006</v>
      </c>
      <c r="U13" s="29"/>
    </row>
    <row r="14" spans="1:21" hidden="1" x14ac:dyDescent="0.25">
      <c r="A14" s="14"/>
      <c r="B14" s="53"/>
      <c r="C14" s="54"/>
      <c r="D14" s="54"/>
      <c r="E14" s="55"/>
      <c r="F14" s="56"/>
      <c r="G14" s="57"/>
      <c r="H14" s="53"/>
      <c r="I14" s="53"/>
      <c r="J14" s="58"/>
      <c r="K14" s="58"/>
      <c r="L14" s="59"/>
      <c r="M14" s="58"/>
    </row>
    <row r="15" spans="1:21" x14ac:dyDescent="0.25">
      <c r="A15" s="88" t="s">
        <v>19</v>
      </c>
      <c r="B15" s="53">
        <v>1856046.09</v>
      </c>
      <c r="C15" s="54">
        <v>3262451.06</v>
      </c>
      <c r="D15" s="54">
        <v>3506993.57</v>
      </c>
      <c r="E15" s="60">
        <f>6430.08+79.39</f>
        <v>6509.47</v>
      </c>
      <c r="F15" s="61">
        <f>3816305.15+4420.68</f>
        <v>3820725.83</v>
      </c>
      <c r="G15" s="62">
        <f>6475134.36+267.92</f>
        <v>6475402.2800000003</v>
      </c>
      <c r="H15" s="63">
        <v>6424875.8399999999</v>
      </c>
      <c r="I15" s="53">
        <f>6624958.74+371738.92</f>
        <v>6996697.6600000001</v>
      </c>
      <c r="J15" s="63">
        <v>7179319.9000000004</v>
      </c>
      <c r="K15" s="53">
        <v>6373728.7199999997</v>
      </c>
      <c r="L15" s="63">
        <v>6707872.2800000003</v>
      </c>
      <c r="M15" s="53">
        <v>6465108.1500000004</v>
      </c>
      <c r="N15" s="40"/>
    </row>
    <row r="16" spans="1:21" x14ac:dyDescent="0.25">
      <c r="A16" s="88" t="s">
        <v>20</v>
      </c>
      <c r="B16" s="63">
        <v>102316.21</v>
      </c>
      <c r="C16" s="64">
        <v>74905.119999999995</v>
      </c>
      <c r="D16" s="54">
        <v>72826.759999999995</v>
      </c>
      <c r="E16" s="60">
        <v>34247.870000000003</v>
      </c>
      <c r="F16" s="65">
        <v>1974.01</v>
      </c>
      <c r="G16" s="57">
        <v>1689.11</v>
      </c>
      <c r="H16" s="63">
        <v>1131.0999999999999</v>
      </c>
      <c r="I16" s="53">
        <v>0</v>
      </c>
      <c r="J16" s="53">
        <v>0</v>
      </c>
      <c r="K16" s="53">
        <v>0</v>
      </c>
      <c r="L16" s="63"/>
      <c r="M16" s="53"/>
      <c r="N16" s="41"/>
      <c r="O16" s="15"/>
      <c r="R16" s="29"/>
      <c r="S16" s="16"/>
      <c r="U16" s="29"/>
    </row>
    <row r="17" spans="1:32" x14ac:dyDescent="0.25">
      <c r="A17" s="88" t="s">
        <v>21</v>
      </c>
      <c r="B17" s="53">
        <v>0</v>
      </c>
      <c r="C17" s="63">
        <v>473.05</v>
      </c>
      <c r="D17" s="64">
        <v>5963.96</v>
      </c>
      <c r="E17" s="60">
        <v>133.96</v>
      </c>
      <c r="F17" s="61">
        <f>267.92</f>
        <v>267.92</v>
      </c>
      <c r="G17" s="62">
        <v>133.96</v>
      </c>
      <c r="H17" s="63">
        <v>0</v>
      </c>
      <c r="I17" s="53">
        <v>0</v>
      </c>
      <c r="J17" s="53">
        <v>1086.03</v>
      </c>
      <c r="K17" s="53"/>
      <c r="L17" s="53">
        <v>1427.51</v>
      </c>
      <c r="M17" s="53"/>
      <c r="N17" s="16"/>
      <c r="O17" s="16"/>
      <c r="U17" s="29"/>
    </row>
    <row r="18" spans="1:32" x14ac:dyDescent="0.25">
      <c r="A18" s="88" t="s">
        <v>22</v>
      </c>
      <c r="B18" s="53">
        <v>0</v>
      </c>
      <c r="C18" s="64">
        <v>0</v>
      </c>
      <c r="D18" s="64">
        <v>0</v>
      </c>
      <c r="E18" s="60">
        <v>0</v>
      </c>
      <c r="F18" s="60">
        <v>56.48</v>
      </c>
      <c r="G18" s="62">
        <f>56.48+1021.5</f>
        <v>1077.98</v>
      </c>
      <c r="H18" s="63">
        <v>321.75</v>
      </c>
      <c r="I18" s="63">
        <v>1429.75</v>
      </c>
      <c r="J18" s="63">
        <v>3962.5</v>
      </c>
      <c r="K18" s="63">
        <v>408.5</v>
      </c>
      <c r="L18" s="63">
        <v>6270.5</v>
      </c>
      <c r="M18" s="63">
        <v>1100.2</v>
      </c>
      <c r="U18" s="29"/>
    </row>
    <row r="19" spans="1:32" hidden="1" x14ac:dyDescent="0.25">
      <c r="A19" s="14" t="s">
        <v>23</v>
      </c>
      <c r="B19" s="66">
        <v>0</v>
      </c>
      <c r="C19" s="64">
        <v>0</v>
      </c>
      <c r="D19" s="64">
        <v>0</v>
      </c>
      <c r="E19" s="60">
        <v>0</v>
      </c>
      <c r="F19" s="65"/>
      <c r="G19" s="62"/>
      <c r="H19" s="63"/>
      <c r="I19" s="53"/>
      <c r="J19" s="53"/>
      <c r="K19" s="53"/>
      <c r="L19" s="53"/>
      <c r="M19" s="53"/>
    </row>
    <row r="20" spans="1:32" x14ac:dyDescent="0.25">
      <c r="A20" s="89" t="s">
        <v>24</v>
      </c>
      <c r="B20" s="67">
        <f>B22+B23+B24+B25+B26+B27</f>
        <v>4019695.2699999996</v>
      </c>
      <c r="C20" s="67">
        <f>C22+C23+C24+C25+C26+C27</f>
        <v>4736155.12</v>
      </c>
      <c r="D20" s="67">
        <f t="shared" ref="D20:M20" si="2">D22+D23+D24+D25+D26+D27</f>
        <v>4920809.6899999995</v>
      </c>
      <c r="E20" s="67">
        <f t="shared" si="2"/>
        <v>5219815.78</v>
      </c>
      <c r="F20" s="67">
        <f t="shared" si="2"/>
        <v>3771678.92</v>
      </c>
      <c r="G20" s="51">
        <f>G22+G23+G24+G25+G26+G27</f>
        <v>5621628.9600000009</v>
      </c>
      <c r="H20" s="51">
        <f>H22+H23+H24+H25+H26+H27</f>
        <v>4307675.62</v>
      </c>
      <c r="I20" s="51">
        <f>I22+I23+I24+I25+I26+I27</f>
        <v>5645802.4699999997</v>
      </c>
      <c r="J20" s="51">
        <f t="shared" si="2"/>
        <v>5732737.8399999999</v>
      </c>
      <c r="K20" s="51">
        <f t="shared" si="2"/>
        <v>9406595.0699999984</v>
      </c>
      <c r="L20" s="51">
        <f t="shared" si="2"/>
        <v>5546899.1299999999</v>
      </c>
      <c r="M20" s="51">
        <f t="shared" si="2"/>
        <v>7184360.9199999999</v>
      </c>
      <c r="N20" s="16"/>
      <c r="O20" s="16"/>
      <c r="P20"/>
    </row>
    <row r="21" spans="1:32" hidden="1" x14ac:dyDescent="0.25">
      <c r="A21" s="14"/>
      <c r="B21" s="53"/>
      <c r="C21" s="64"/>
      <c r="D21" s="64"/>
      <c r="E21" s="56"/>
      <c r="F21" s="56"/>
      <c r="G21" s="62"/>
      <c r="H21" s="63"/>
      <c r="I21" s="53"/>
      <c r="J21" s="58"/>
      <c r="K21" s="58"/>
      <c r="L21" s="58"/>
      <c r="M21" s="58"/>
    </row>
    <row r="22" spans="1:32" x14ac:dyDescent="0.25">
      <c r="A22" s="88" t="s">
        <v>25</v>
      </c>
      <c r="B22" s="53">
        <v>0</v>
      </c>
      <c r="C22" s="63">
        <v>0</v>
      </c>
      <c r="D22" s="64">
        <v>0</v>
      </c>
      <c r="E22" s="60">
        <v>3173.54</v>
      </c>
      <c r="F22" s="65">
        <v>1691.44</v>
      </c>
      <c r="G22" s="62">
        <v>1211.94</v>
      </c>
      <c r="H22" s="63">
        <v>0</v>
      </c>
      <c r="I22" s="63">
        <v>0</v>
      </c>
      <c r="J22" s="63">
        <v>0</v>
      </c>
      <c r="K22" s="63"/>
      <c r="L22" s="63"/>
      <c r="M22" s="63"/>
      <c r="T22" s="17"/>
      <c r="U22" s="30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</row>
    <row r="23" spans="1:32" hidden="1" x14ac:dyDescent="0.25">
      <c r="A23" s="88" t="s">
        <v>26</v>
      </c>
      <c r="B23" s="53">
        <v>0</v>
      </c>
      <c r="C23" s="63">
        <v>0</v>
      </c>
      <c r="D23" s="64">
        <v>0</v>
      </c>
      <c r="E23" s="60">
        <v>0</v>
      </c>
      <c r="F23" s="61"/>
      <c r="G23" s="57"/>
      <c r="H23" s="63"/>
      <c r="I23" s="53"/>
      <c r="J23" s="53"/>
      <c r="K23" s="53"/>
      <c r="L23" s="53"/>
      <c r="M23" s="53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</row>
    <row r="24" spans="1:32" x14ac:dyDescent="0.25">
      <c r="A24" s="88" t="s">
        <v>27</v>
      </c>
      <c r="B24" s="53">
        <f>3325774.34+48545.29+100</f>
        <v>3374419.63</v>
      </c>
      <c r="C24" s="64">
        <v>4122509.59</v>
      </c>
      <c r="D24" s="64">
        <v>3620195.81</v>
      </c>
      <c r="E24" s="60">
        <v>4602031.29</v>
      </c>
      <c r="F24" s="65">
        <f>3065386.29+39134.67+24383+108.82+63.33+200</f>
        <v>3129276.11</v>
      </c>
      <c r="G24" s="57">
        <f>48040.16+4931280.49</f>
        <v>4979320.6500000004</v>
      </c>
      <c r="H24" s="63">
        <v>4225459.8</v>
      </c>
      <c r="I24" s="68">
        <f>876.07+1780.95+4400131.11+72.55</f>
        <v>4402860.68</v>
      </c>
      <c r="J24" s="53">
        <v>4734596.55</v>
      </c>
      <c r="K24" s="53">
        <v>8275631.1799999997</v>
      </c>
      <c r="L24" s="63">
        <v>4425688</v>
      </c>
      <c r="M24" s="53">
        <v>5981103.6699999999</v>
      </c>
    </row>
    <row r="25" spans="1:32" x14ac:dyDescent="0.25">
      <c r="A25" s="88" t="s">
        <v>28</v>
      </c>
      <c r="B25" s="69">
        <v>583319.30000000005</v>
      </c>
      <c r="C25" s="70">
        <v>583319.30000000005</v>
      </c>
      <c r="D25" s="70">
        <v>582869.36</v>
      </c>
      <c r="E25" s="71">
        <v>582869.36</v>
      </c>
      <c r="F25" s="72">
        <f>582869.36</f>
        <v>582869.36</v>
      </c>
      <c r="G25" s="73">
        <f>582869.36</f>
        <v>582869.36</v>
      </c>
      <c r="H25" s="68">
        <v>0</v>
      </c>
      <c r="I25" s="68">
        <v>1162403.47</v>
      </c>
      <c r="J25" s="69">
        <v>909913.18</v>
      </c>
      <c r="K25" s="69">
        <v>1029740.67</v>
      </c>
      <c r="L25" s="68">
        <v>1043737.24</v>
      </c>
      <c r="M25" s="69">
        <v>1135654.49</v>
      </c>
      <c r="P25" s="16"/>
      <c r="Q25" s="29"/>
      <c r="R25" s="42"/>
      <c r="S25" s="17"/>
      <c r="T25" s="30"/>
      <c r="U25" s="17"/>
      <c r="V25" s="17"/>
      <c r="W25" s="17"/>
      <c r="X25" s="17"/>
      <c r="Y25" s="17"/>
    </row>
    <row r="26" spans="1:32" x14ac:dyDescent="0.25">
      <c r="A26" s="88" t="s">
        <v>29</v>
      </c>
      <c r="B26" s="53"/>
      <c r="C26" s="64">
        <v>10742.61</v>
      </c>
      <c r="D26" s="64">
        <f>658520.86+25850.1</f>
        <v>684370.96</v>
      </c>
      <c r="E26" s="60">
        <f>7017.76+24527+196.83</f>
        <v>31741.590000000004</v>
      </c>
      <c r="F26" s="65">
        <v>21630.16</v>
      </c>
      <c r="G26" s="57">
        <v>19997.330000000002</v>
      </c>
      <c r="H26" s="63">
        <v>17443</v>
      </c>
      <c r="I26" s="63">
        <v>16278.25</v>
      </c>
      <c r="J26" s="53">
        <f>17871.75+389.38</f>
        <v>18261.13</v>
      </c>
      <c r="K26" s="53">
        <f>29339.35+90.68</f>
        <v>29430.03</v>
      </c>
      <c r="L26" s="53">
        <f>13551.2+185.4</f>
        <v>13736.6</v>
      </c>
      <c r="M26" s="53">
        <f>405.52+118.52</f>
        <v>524.04</v>
      </c>
      <c r="N26" s="36"/>
      <c r="O26" s="37"/>
      <c r="P26" s="16"/>
      <c r="Q26" s="29"/>
      <c r="R26" s="42"/>
      <c r="S26" s="17"/>
      <c r="T26" s="34"/>
      <c r="U26" s="17"/>
      <c r="V26" s="17"/>
      <c r="W26" s="17"/>
      <c r="X26" s="17"/>
      <c r="Y26" s="17"/>
    </row>
    <row r="27" spans="1:32" x14ac:dyDescent="0.25">
      <c r="A27" s="88" t="s">
        <v>30</v>
      </c>
      <c r="B27" s="53">
        <v>61956.34</v>
      </c>
      <c r="C27" s="64">
        <v>19583.62</v>
      </c>
      <c r="D27" s="64">
        <v>33373.56</v>
      </c>
      <c r="E27" s="60">
        <v>0</v>
      </c>
      <c r="F27" s="54">
        <f>35802.94+408.91</f>
        <v>36211.850000000006</v>
      </c>
      <c r="G27" s="57">
        <v>38229.68</v>
      </c>
      <c r="H27" s="63">
        <v>64772.82</v>
      </c>
      <c r="I27" s="53">
        <v>64260.07</v>
      </c>
      <c r="J27" s="53">
        <v>69966.98</v>
      </c>
      <c r="K27" s="53">
        <v>71793.19</v>
      </c>
      <c r="L27" s="53">
        <v>63737.29</v>
      </c>
      <c r="M27" s="53">
        <v>67078.720000000001</v>
      </c>
      <c r="Q27" s="29"/>
      <c r="R27" s="29"/>
      <c r="T27" s="29"/>
    </row>
    <row r="28" spans="1:32" hidden="1" x14ac:dyDescent="0.25">
      <c r="A28" s="14" t="s">
        <v>31</v>
      </c>
      <c r="B28" s="53"/>
      <c r="C28" s="64"/>
      <c r="D28" s="64"/>
      <c r="E28" s="60"/>
      <c r="F28" s="61"/>
      <c r="G28" s="57"/>
      <c r="H28" s="53"/>
      <c r="I28" s="53"/>
      <c r="J28" s="53"/>
      <c r="K28" s="53"/>
      <c r="L28" s="53"/>
      <c r="M28" s="53"/>
      <c r="T28" s="15"/>
    </row>
    <row r="29" spans="1:32" hidden="1" x14ac:dyDescent="0.25">
      <c r="A29" s="14"/>
      <c r="B29" s="53"/>
      <c r="C29" s="64"/>
      <c r="D29" s="64"/>
      <c r="E29" s="74"/>
      <c r="F29" s="74"/>
      <c r="G29" s="57"/>
      <c r="H29" s="53"/>
      <c r="I29" s="53"/>
      <c r="J29" s="58"/>
      <c r="K29" s="58"/>
      <c r="L29" s="58"/>
      <c r="M29" s="58"/>
      <c r="Q29" s="29"/>
      <c r="T29" s="16"/>
    </row>
    <row r="30" spans="1:32" x14ac:dyDescent="0.25">
      <c r="A30" s="89" t="s">
        <v>32</v>
      </c>
      <c r="B30" s="51">
        <f t="shared" ref="B30:M30" si="3">B13-B20</f>
        <v>-2061332.9699999995</v>
      </c>
      <c r="C30" s="75">
        <f t="shared" si="3"/>
        <v>-1398325.8900000001</v>
      </c>
      <c r="D30" s="75">
        <f t="shared" si="3"/>
        <v>-1335025.3999999999</v>
      </c>
      <c r="E30" s="75">
        <f t="shared" si="3"/>
        <v>-5178924.4800000004</v>
      </c>
      <c r="F30" s="51">
        <f t="shared" si="3"/>
        <v>51345.319999999832</v>
      </c>
      <c r="G30" s="51">
        <f t="shared" si="3"/>
        <v>856674.37000000011</v>
      </c>
      <c r="H30" s="51">
        <f t="shared" si="3"/>
        <v>2118653.0699999994</v>
      </c>
      <c r="I30" s="51">
        <f t="shared" si="3"/>
        <v>1352324.9400000004</v>
      </c>
      <c r="J30" s="51">
        <f t="shared" si="3"/>
        <v>1451630.5900000008</v>
      </c>
      <c r="K30" s="51">
        <f t="shared" si="3"/>
        <v>-3032457.8499999987</v>
      </c>
      <c r="L30" s="51">
        <f t="shared" si="3"/>
        <v>1168671.1600000001</v>
      </c>
      <c r="M30" s="51">
        <f t="shared" si="3"/>
        <v>-718152.56999999937</v>
      </c>
    </row>
    <row r="31" spans="1:32" hidden="1" x14ac:dyDescent="0.25">
      <c r="A31" s="88"/>
      <c r="B31" s="76"/>
      <c r="C31" s="77"/>
      <c r="D31" s="77"/>
      <c r="E31" s="78"/>
      <c r="F31" s="79"/>
      <c r="G31" s="80"/>
      <c r="H31" s="76"/>
      <c r="I31" s="76"/>
      <c r="J31" s="81"/>
      <c r="K31" s="58"/>
      <c r="L31" s="58"/>
      <c r="M31" s="58"/>
    </row>
    <row r="32" spans="1:32" x14ac:dyDescent="0.25">
      <c r="A32" s="90" t="s">
        <v>33</v>
      </c>
      <c r="B32" s="82">
        <f t="shared" ref="B32:M32" si="4">B11+B30</f>
        <v>8111037.8099999996</v>
      </c>
      <c r="C32" s="83">
        <f t="shared" si="4"/>
        <v>6712711.9199999999</v>
      </c>
      <c r="D32" s="83">
        <f t="shared" si="4"/>
        <v>5377686.5199999996</v>
      </c>
      <c r="E32" s="83">
        <f t="shared" si="4"/>
        <v>198762.03999999911</v>
      </c>
      <c r="F32" s="84">
        <f t="shared" si="4"/>
        <v>250107.35999999894</v>
      </c>
      <c r="G32" s="85">
        <f t="shared" si="4"/>
        <v>1106781.7299999991</v>
      </c>
      <c r="H32" s="86">
        <f t="shared" si="4"/>
        <v>3225434.7999999984</v>
      </c>
      <c r="I32" s="86">
        <f t="shared" si="4"/>
        <v>4577759.7399999984</v>
      </c>
      <c r="J32" s="85">
        <f t="shared" si="4"/>
        <v>6029390.3299999991</v>
      </c>
      <c r="K32" s="85">
        <f t="shared" si="4"/>
        <v>2996932.4800000004</v>
      </c>
      <c r="L32" s="85">
        <f t="shared" si="4"/>
        <v>4165603.6400000006</v>
      </c>
      <c r="M32" s="85">
        <f t="shared" si="4"/>
        <v>3447451.0700000012</v>
      </c>
      <c r="N32" s="29"/>
      <c r="O32" s="29"/>
      <c r="P32" s="43"/>
      <c r="Q32" s="29"/>
      <c r="S32" s="29"/>
    </row>
    <row r="33" spans="1:20" ht="16.5" hidden="1" x14ac:dyDescent="0.3">
      <c r="A33" s="91" t="s">
        <v>34</v>
      </c>
      <c r="B33" s="19"/>
      <c r="C33" s="18"/>
      <c r="D33" s="20"/>
      <c r="E33" s="20"/>
      <c r="F33" s="21"/>
      <c r="G33" s="21"/>
      <c r="H33" s="21"/>
      <c r="I33" s="18"/>
      <c r="J33" s="22"/>
      <c r="K33" s="22"/>
      <c r="L33" s="22"/>
      <c r="M33" s="23"/>
    </row>
    <row r="34" spans="1:20" ht="16.5" x14ac:dyDescent="0.3">
      <c r="A34" s="92" t="s">
        <v>35</v>
      </c>
      <c r="B34" s="24"/>
      <c r="C34" s="24"/>
      <c r="D34" s="24"/>
      <c r="E34" s="24"/>
      <c r="F34" s="24"/>
      <c r="G34" s="25"/>
      <c r="H34" s="24"/>
      <c r="I34" s="24"/>
      <c r="J34" s="24"/>
      <c r="K34" s="24"/>
      <c r="L34" s="24"/>
      <c r="M34" s="24"/>
      <c r="N34"/>
      <c r="O34"/>
      <c r="P34" s="29"/>
      <c r="Q34" s="29"/>
      <c r="S34" s="29"/>
    </row>
    <row r="35" spans="1:20" x14ac:dyDescent="0.25">
      <c r="A35" s="99" t="s">
        <v>36</v>
      </c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16"/>
    </row>
    <row r="36" spans="1:20" x14ac:dyDescent="0.25">
      <c r="A36" s="99" t="s">
        <v>37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P36" s="29"/>
      <c r="Q36" s="29"/>
      <c r="S36" s="29"/>
    </row>
    <row r="37" spans="1:20" x14ac:dyDescent="0.25">
      <c r="A37" s="99" t="s">
        <v>38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16"/>
      <c r="P37" s="16"/>
      <c r="R37" s="29"/>
      <c r="S37" s="29"/>
    </row>
    <row r="38" spans="1:20" x14ac:dyDescent="0.25">
      <c r="A38" s="4"/>
      <c r="B38" s="26"/>
      <c r="C38" s="28"/>
      <c r="D38" s="4"/>
      <c r="E38" s="27"/>
      <c r="F38" s="4"/>
      <c r="G38" s="27"/>
      <c r="H38" s="4"/>
      <c r="I38" s="45"/>
      <c r="J38" s="46"/>
      <c r="K38" s="47"/>
      <c r="L38" s="47"/>
      <c r="M38" s="47"/>
      <c r="N38" s="48"/>
      <c r="O38" s="48"/>
      <c r="P38" s="49"/>
      <c r="Q38" s="48"/>
      <c r="R38" s="50"/>
      <c r="S38" s="50"/>
      <c r="T38" s="48"/>
    </row>
    <row r="39" spans="1:20" x14ac:dyDescent="0.25">
      <c r="A39" s="4"/>
      <c r="B39" s="26"/>
      <c r="C39" s="28"/>
      <c r="D39" s="27"/>
      <c r="E39" s="27"/>
      <c r="F39" s="4"/>
      <c r="G39" s="31"/>
      <c r="H39" s="27"/>
      <c r="I39" s="4"/>
      <c r="J39" s="26"/>
      <c r="K39" s="4"/>
      <c r="L39" s="4"/>
      <c r="M39" s="4"/>
      <c r="N39" s="16"/>
      <c r="P39" s="29"/>
      <c r="Q39"/>
      <c r="R39" s="29"/>
      <c r="S39" s="29"/>
      <c r="T39" s="29"/>
    </row>
    <row r="40" spans="1:20" x14ac:dyDescent="0.25">
      <c r="A40" s="4"/>
      <c r="B40" s="26"/>
      <c r="C40" s="28"/>
      <c r="D40" s="26"/>
      <c r="E40" s="27"/>
      <c r="F40" s="27"/>
      <c r="G40" s="27"/>
      <c r="H40" s="4"/>
      <c r="I40" s="27"/>
      <c r="J40" s="26"/>
      <c r="K40" s="4"/>
      <c r="L40" s="4"/>
      <c r="M40" s="4"/>
      <c r="N40" s="93"/>
      <c r="O40" s="93"/>
      <c r="P40" s="93"/>
      <c r="Q40"/>
      <c r="R40" s="16"/>
    </row>
    <row r="41" spans="1:20" x14ac:dyDescent="0.25">
      <c r="A41" s="4"/>
      <c r="B41" s="26"/>
      <c r="C41" s="28"/>
      <c r="D41" s="26"/>
      <c r="E41" s="27"/>
      <c r="F41" s="4"/>
      <c r="G41" s="4"/>
      <c r="H41" s="4"/>
      <c r="I41" s="4"/>
      <c r="J41" s="26"/>
      <c r="K41" s="4"/>
      <c r="L41" s="4"/>
      <c r="M41" s="4"/>
      <c r="N41" s="29"/>
      <c r="P41" s="16"/>
      <c r="Q41"/>
    </row>
    <row r="42" spans="1:20" x14ac:dyDescent="0.25">
      <c r="A42" s="4"/>
      <c r="B42" s="26"/>
      <c r="C42" s="28"/>
      <c r="D42" s="4"/>
      <c r="E42" s="27"/>
      <c r="F42" s="4"/>
      <c r="G42" s="4"/>
      <c r="H42" s="4"/>
      <c r="I42" s="4"/>
      <c r="J42" s="26"/>
      <c r="K42" s="27"/>
      <c r="L42" s="4"/>
      <c r="M42" s="4"/>
      <c r="N42" s="29"/>
      <c r="P42" s="29"/>
    </row>
    <row r="43" spans="1:20" x14ac:dyDescent="0.25">
      <c r="A43" s="4"/>
      <c r="B43" s="26"/>
      <c r="C43" s="28"/>
      <c r="D43" s="4"/>
      <c r="E43" s="27"/>
      <c r="F43" s="27"/>
      <c r="G43" s="4"/>
      <c r="H43" s="4"/>
      <c r="I43" s="4"/>
      <c r="J43" s="26"/>
      <c r="K43" s="4"/>
      <c r="L43" s="4"/>
      <c r="M43" s="4"/>
      <c r="N43" s="16"/>
      <c r="P43" s="16"/>
    </row>
    <row r="44" spans="1:20" x14ac:dyDescent="0.25">
      <c r="A44" s="4"/>
      <c r="B44" s="26"/>
      <c r="C44" s="28"/>
      <c r="D44" s="27"/>
      <c r="E44" s="27"/>
      <c r="F44" s="4"/>
      <c r="G44" s="4"/>
      <c r="H44" s="4"/>
      <c r="I44" s="4"/>
      <c r="J44" s="26"/>
      <c r="K44" s="4"/>
      <c r="L44" s="4"/>
      <c r="M44" s="4"/>
      <c r="P44" s="16"/>
    </row>
    <row r="45" spans="1:20" x14ac:dyDescent="0.25">
      <c r="A45" s="4"/>
      <c r="B45" s="4"/>
      <c r="C45" s="28"/>
      <c r="D45" s="4"/>
      <c r="E45" s="27"/>
      <c r="F45" s="4"/>
      <c r="G45" s="4"/>
      <c r="H45" s="4"/>
      <c r="I45" s="27"/>
      <c r="J45" s="27"/>
      <c r="K45" s="4"/>
      <c r="L45" s="4"/>
      <c r="M45" s="4"/>
      <c r="R45" s="29"/>
    </row>
    <row r="46" spans="1:20" x14ac:dyDescent="0.25">
      <c r="F46" s="38"/>
      <c r="G46" s="39"/>
      <c r="I46" s="16"/>
      <c r="R46" s="29"/>
    </row>
    <row r="47" spans="1:20" x14ac:dyDescent="0.25">
      <c r="F47" s="38"/>
      <c r="G47" s="39"/>
      <c r="I47" s="16"/>
      <c r="P47" s="29"/>
      <c r="R47" s="29"/>
    </row>
    <row r="48" spans="1:20" ht="16.5" x14ac:dyDescent="0.3">
      <c r="F48" s="32"/>
      <c r="G48" s="32"/>
      <c r="I48" s="16"/>
      <c r="O48" s="24"/>
      <c r="P48" s="29"/>
      <c r="R48" s="29"/>
    </row>
    <row r="49" spans="4:18" ht="16.5" x14ac:dyDescent="0.3">
      <c r="D49" s="16"/>
      <c r="F49" s="32"/>
      <c r="G49" s="32"/>
      <c r="O49" s="35"/>
      <c r="P49" s="29"/>
    </row>
    <row r="50" spans="4:18" ht="16.5" x14ac:dyDescent="0.3">
      <c r="F50" s="32"/>
      <c r="G50" s="32"/>
      <c r="I50" s="29"/>
      <c r="O50" s="24"/>
      <c r="R50" s="29"/>
    </row>
    <row r="51" spans="4:18" x14ac:dyDescent="0.25">
      <c r="F51" s="32"/>
      <c r="G51" s="33"/>
      <c r="O51" s="15"/>
      <c r="P51" s="29"/>
      <c r="R51" s="44"/>
    </row>
    <row r="52" spans="4:18" x14ac:dyDescent="0.25">
      <c r="F52" s="32"/>
      <c r="G52" s="33"/>
      <c r="I52" s="29"/>
      <c r="P52" s="29"/>
      <c r="R52" s="29"/>
    </row>
    <row r="53" spans="4:18" x14ac:dyDescent="0.25">
      <c r="F53" s="32"/>
      <c r="G53" s="33"/>
    </row>
    <row r="54" spans="4:18" x14ac:dyDescent="0.25">
      <c r="F54" s="32"/>
      <c r="G54" s="32"/>
    </row>
    <row r="55" spans="4:18" x14ac:dyDescent="0.25">
      <c r="P55" s="15"/>
    </row>
    <row r="56" spans="4:18" x14ac:dyDescent="0.25">
      <c r="I56" s="29"/>
    </row>
    <row r="59" spans="4:18" x14ac:dyDescent="0.25">
      <c r="I59" s="16"/>
      <c r="P59" s="16"/>
    </row>
    <row r="60" spans="4:18" x14ac:dyDescent="0.25">
      <c r="G60" s="15"/>
      <c r="P60" s="29"/>
    </row>
    <row r="61" spans="4:18" x14ac:dyDescent="0.25">
      <c r="P61" s="16"/>
    </row>
  </sheetData>
  <mergeCells count="22">
    <mergeCell ref="K8:K9"/>
    <mergeCell ref="A8:A9"/>
    <mergeCell ref="B8:B9"/>
    <mergeCell ref="C8:C9"/>
    <mergeCell ref="D8:D9"/>
    <mergeCell ref="E8:E9"/>
    <mergeCell ref="N40:P40"/>
    <mergeCell ref="A1:M2"/>
    <mergeCell ref="A4:M4"/>
    <mergeCell ref="A5:M5"/>
    <mergeCell ref="A6:M6"/>
    <mergeCell ref="A7:B7"/>
    <mergeCell ref="L8:L9"/>
    <mergeCell ref="M8:M9"/>
    <mergeCell ref="A35:M35"/>
    <mergeCell ref="A36:M36"/>
    <mergeCell ref="A37:M37"/>
    <mergeCell ref="F8:F9"/>
    <mergeCell ref="G8:G9"/>
    <mergeCell ref="H8:H9"/>
    <mergeCell ref="I8:I9"/>
    <mergeCell ref="J8:J9"/>
  </mergeCells>
  <pageMargins left="0.23622047244094491" right="0.23622047244094491" top="0.15748031496062992" bottom="0.15748031496062992" header="0.31496062992125984" footer="0.31496062992125984"/>
  <pageSetup paperSize="9" scale="6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eff385-b761-44cf-88f8-dd5593df3515" xsi:nil="true"/>
    <lcf76f155ced4ddcb4097134ff3c332f xmlns="b4ea8d9d-cce1-44e6-ab78-ca7d55963edb">
      <Terms xmlns="http://schemas.microsoft.com/office/infopath/2007/PartnerControls"/>
    </lcf76f155ced4ddcb4097134ff3c332f>
    <SharedWithUsers xmlns="c1eff385-b761-44cf-88f8-dd5593df3515">
      <UserInfo>
        <DisplayName>Claudia Calil Rocha</DisplayName>
        <AccountId>44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FD3BB3064C2A4E83C7E292C1D30320" ma:contentTypeVersion="13" ma:contentTypeDescription="Crie um novo documento." ma:contentTypeScope="" ma:versionID="514e13de5c24ccbb8a43b41996ee5577">
  <xsd:schema xmlns:xsd="http://www.w3.org/2001/XMLSchema" xmlns:xs="http://www.w3.org/2001/XMLSchema" xmlns:p="http://schemas.microsoft.com/office/2006/metadata/properties" xmlns:ns2="b4ea8d9d-cce1-44e6-ab78-ca7d55963edb" xmlns:ns3="c1eff385-b761-44cf-88f8-dd5593df3515" targetNamespace="http://schemas.microsoft.com/office/2006/metadata/properties" ma:root="true" ma:fieldsID="491bf1137a128e92b1304da1472bc64f" ns2:_="" ns3:_="">
    <xsd:import namespace="b4ea8d9d-cce1-44e6-ab78-ca7d55963edb"/>
    <xsd:import namespace="c1eff385-b761-44cf-88f8-dd5593df35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ea8d9d-cce1-44e6-ab78-ca7d55963e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eff385-b761-44cf-88f8-dd5593df351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c2e4296-5b55-4143-a9a6-aa051b7765ed}" ma:internalName="TaxCatchAll" ma:showField="CatchAllData" ma:web="c1eff385-b761-44cf-88f8-dd5593df35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39B0FB-D4D1-4297-8C1B-F0A2055A77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FD09C3-5DA9-4A43-9E19-F69EF25957F5}">
  <ds:schemaRefs>
    <ds:schemaRef ds:uri="c1eff385-b761-44cf-88f8-dd5593df3515"/>
    <ds:schemaRef ds:uri="b4ea8d9d-cce1-44e6-ab78-ca7d55963edb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8788509-47A6-4598-B07B-D9A6350CE4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ea8d9d-cce1-44e6-ab78-ca7d55963edb"/>
    <ds:schemaRef ds:uri="c1eff385-b761-44cf-88f8-dd5593df35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FC 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 do Windows</dc:creator>
  <cp:keywords/>
  <dc:description/>
  <cp:lastModifiedBy>Claudia Calil Rocha</cp:lastModifiedBy>
  <cp:revision/>
  <cp:lastPrinted>2024-01-11T19:09:15Z</cp:lastPrinted>
  <dcterms:created xsi:type="dcterms:W3CDTF">2022-02-02T15:48:49Z</dcterms:created>
  <dcterms:modified xsi:type="dcterms:W3CDTF">2024-01-11T19:13:40Z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0x01010077FD3BB3064C2A4E83C7E292C1D30320</vt:lpwstr>
  </property>
  <property fmtid="{D5CDD505-2E9C-101B-9397-08002B2CF9AE}" pid="3" name="MediaServiceImageTags">
    <vt:lpwstr/>
  </property>
</Properties>
</file>